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2827"/>
  <workbookPr codeName="ThisWorkbook" defaultThemeVersion="124226"/>
  <mc:AlternateContent xmlns:mc="http://schemas.openxmlformats.org/markup-compatibility/2006">
    <mc:Choice Requires="x15">
      <x15ac:absPath xmlns:x15ac="http://schemas.microsoft.com/office/spreadsheetml/2010/11/ac" url="\\192.168.5.101\datos\3. ANI\3. CONSORCIO EPSILON 4G\AVANCES SEMANALES\2020\GERENCIAL No. 245\"/>
    </mc:Choice>
  </mc:AlternateContent>
  <xr:revisionPtr revIDLastSave="0" documentId="13_ncr:1_{1834C792-8729-477B-B235-8E126D9EA296}" xr6:coauthVersionLast="45" xr6:coauthVersionMax="45" xr10:uidLastSave="{00000000-0000-0000-0000-000000000000}"/>
  <bookViews>
    <workbookView xWindow="10230" yWindow="1095" windowWidth="14955" windowHeight="12825" tabRatio="842" xr2:uid="{00000000-000D-0000-FFFF-FFFF00000000}"/>
  </bookViews>
  <sheets>
    <sheet name="Formato" sheetId="316" r:id="rId1"/>
    <sheet name="Predial" sheetId="777" r:id="rId2"/>
    <sheet name="Financiero" sheetId="640" r:id="rId3"/>
    <sheet name="Registro fotográfico social" sheetId="778" r:id="rId4"/>
    <sheet name="Registro fotográfico redes" sheetId="703" r:id="rId5"/>
    <sheet name="Registro fotográfico técnico" sheetId="774" r:id="rId6"/>
    <sheet name="Registro fotográfico túnel" sheetId="776" r:id="rId7"/>
    <sheet name="Registro fotográfico puentes" sheetId="775" r:id="rId8"/>
    <sheet name="Registro fotográfico OyM" sheetId="773" r:id="rId9"/>
    <sheet name="Reg fotográfico ambiental UF1y3" sheetId="779" r:id="rId10"/>
    <sheet name="Reg fotográfico ambiental UF2,1" sheetId="780" r:id="rId11"/>
  </sheets>
  <externalReferences>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s>
  <definedNames>
    <definedName name="\0" localSheetId="9">#REF!</definedName>
    <definedName name="\0" localSheetId="10">#REF!</definedName>
    <definedName name="\0" localSheetId="8">#REF!</definedName>
    <definedName name="\0" localSheetId="7">#REF!</definedName>
    <definedName name="\0" localSheetId="4">#REF!</definedName>
    <definedName name="\0" localSheetId="5">#REF!</definedName>
    <definedName name="\0" localSheetId="6">#REF!</definedName>
    <definedName name="\0">#REF!</definedName>
    <definedName name="\d" localSheetId="10">#REF!</definedName>
    <definedName name="\d" localSheetId="8">#REF!</definedName>
    <definedName name="\d" localSheetId="4">#REF!</definedName>
    <definedName name="\d" localSheetId="5">#REF!</definedName>
    <definedName name="\d" localSheetId="6">#REF!</definedName>
    <definedName name="\d">#REF!</definedName>
    <definedName name="\g" localSheetId="10">#REF!</definedName>
    <definedName name="\g" localSheetId="8">#REF!</definedName>
    <definedName name="\g" localSheetId="4">#REF!</definedName>
    <definedName name="\g" localSheetId="5">#REF!</definedName>
    <definedName name="\g" localSheetId="6">#REF!</definedName>
    <definedName name="\g">#REF!</definedName>
    <definedName name="\m" localSheetId="10">#REF!</definedName>
    <definedName name="\m" localSheetId="4">#REF!</definedName>
    <definedName name="\m" localSheetId="5">#REF!</definedName>
    <definedName name="\m">#REF!</definedName>
    <definedName name="\n" localSheetId="10">#REF!</definedName>
    <definedName name="\n" localSheetId="4">#REF!</definedName>
    <definedName name="\n" localSheetId="5">#REF!</definedName>
    <definedName name="\n">#REF!</definedName>
    <definedName name="\p" localSheetId="10">#REF!</definedName>
    <definedName name="\p" localSheetId="4">#REF!</definedName>
    <definedName name="\p" localSheetId="5">#REF!</definedName>
    <definedName name="\p">#REF!</definedName>
    <definedName name="\w" localSheetId="10">#REF!</definedName>
    <definedName name="\w" localSheetId="4">#REF!</definedName>
    <definedName name="\w" localSheetId="5">#REF!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9">[1]DATOS!$I:$I</definedName>
    <definedName name="____________________________gol2" localSheetId="10">[1]DATOS!$I:$I</definedName>
    <definedName name="____________________________gol2" localSheetId="8">[1]DATOS!$I:$I</definedName>
    <definedName name="____________________________gol2" localSheetId="4">[1]DATOS!$I:$I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9">[1]DATOS!$M:$M</definedName>
    <definedName name="____________________________gol3" localSheetId="10">[1]DATOS!$M:$M</definedName>
    <definedName name="____________________________gol3" localSheetId="8">[1]DATOS!$M:$M</definedName>
    <definedName name="____________________________gol3" localSheetId="4">[1]DATOS!$M:$M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9">[1]DATOS!$G:$G</definedName>
    <definedName name="____________________________pes1" localSheetId="10">[1]DATOS!$G:$G</definedName>
    <definedName name="____________________________pes1" localSheetId="8">[1]DATOS!$G:$G</definedName>
    <definedName name="____________________________pes1" localSheetId="4">[1]DATOS!$G:$G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9">[1]DATOS!$V:$V</definedName>
    <definedName name="____________________________pes10" localSheetId="10">[1]DATOS!$V:$V</definedName>
    <definedName name="____________________________pes10" localSheetId="8">[1]DATOS!$V:$V</definedName>
    <definedName name="____________________________pes10" localSheetId="4">[1]DATOS!$V:$V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9">[1]DATOS!$H:$H</definedName>
    <definedName name="____________________________pes2" localSheetId="10">[1]DATOS!$H:$H</definedName>
    <definedName name="____________________________pes2" localSheetId="8">[1]DATOS!$H:$H</definedName>
    <definedName name="____________________________pes2" localSheetId="4">[1]DATOS!$H:$H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9">[1]DATOS!$K:$K</definedName>
    <definedName name="____________________________pes3" localSheetId="10">[1]DATOS!$K:$K</definedName>
    <definedName name="____________________________pes3" localSheetId="8">[1]DATOS!$K:$K</definedName>
    <definedName name="____________________________pes3" localSheetId="4">[1]DATOS!$K:$K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9">[1]DATOS!$L:$L</definedName>
    <definedName name="____________________________pes4" localSheetId="10">[1]DATOS!$L:$L</definedName>
    <definedName name="____________________________pes4" localSheetId="8">[1]DATOS!$L:$L</definedName>
    <definedName name="____________________________pes4" localSheetId="4">[1]DATOS!$L:$L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9">[1]DATOS!$O:$O</definedName>
    <definedName name="____________________________pes5" localSheetId="10">[1]DATOS!$O:$O</definedName>
    <definedName name="____________________________pes5" localSheetId="8">[1]DATOS!$O:$O</definedName>
    <definedName name="____________________________pes5" localSheetId="4">[1]DATOS!$O:$O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9">[1]DATOS!$P:$P</definedName>
    <definedName name="____________________________pes6" localSheetId="10">[1]DATOS!$P:$P</definedName>
    <definedName name="____________________________pes6" localSheetId="8">[1]DATOS!$P:$P</definedName>
    <definedName name="____________________________pes6" localSheetId="4">[1]DATOS!$P:$P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9">[1]DATOS!$R:$R</definedName>
    <definedName name="____________________________pes7" localSheetId="10">[1]DATOS!$R:$R</definedName>
    <definedName name="____________________________pes7" localSheetId="8">[1]DATOS!$R:$R</definedName>
    <definedName name="____________________________pes7" localSheetId="4">[1]DATOS!$R:$R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9">[1]DATOS!$S:$S</definedName>
    <definedName name="____________________________pes8" localSheetId="10">[1]DATOS!$S:$S</definedName>
    <definedName name="____________________________pes8" localSheetId="8">[1]DATOS!$S:$S</definedName>
    <definedName name="____________________________pes8" localSheetId="4">[1]DATOS!$S:$S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9">[1]DATOS!$U:$U</definedName>
    <definedName name="____________________________pes9" localSheetId="10">[1]DATOS!$U:$U</definedName>
    <definedName name="____________________________pes9" localSheetId="8">[1]DATOS!$U:$U</definedName>
    <definedName name="____________________________pes9" localSheetId="4">[1]DATOS!$U:$U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9">[1]DATOS!$I:$I</definedName>
    <definedName name="___________________________gol2" localSheetId="10">[1]DATOS!$I:$I</definedName>
    <definedName name="___________________________gol2" localSheetId="8">[1]DATOS!$I:$I</definedName>
    <definedName name="___________________________gol2" localSheetId="4">[1]DATOS!$I:$I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9">[1]DATOS!$M:$M</definedName>
    <definedName name="___________________________gol3" localSheetId="10">[1]DATOS!$M:$M</definedName>
    <definedName name="___________________________gol3" localSheetId="8">[1]DATOS!$M:$M</definedName>
    <definedName name="___________________________gol3" localSheetId="4">[1]DATOS!$M:$M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9">[1]DATOS!$G:$G</definedName>
    <definedName name="___________________________pes1" localSheetId="10">[1]DATOS!$G:$G</definedName>
    <definedName name="___________________________pes1" localSheetId="8">[1]DATOS!$G:$G</definedName>
    <definedName name="___________________________pes1" localSheetId="4">[1]DATOS!$G:$G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9">[1]DATOS!$V:$V</definedName>
    <definedName name="___________________________pes10" localSheetId="10">[1]DATOS!$V:$V</definedName>
    <definedName name="___________________________pes10" localSheetId="8">[1]DATOS!$V:$V</definedName>
    <definedName name="___________________________pes10" localSheetId="4">[1]DATOS!$V:$V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9">[1]DATOS!$H:$H</definedName>
    <definedName name="___________________________pes2" localSheetId="10">[1]DATOS!$H:$H</definedName>
    <definedName name="___________________________pes2" localSheetId="8">[1]DATOS!$H:$H</definedName>
    <definedName name="___________________________pes2" localSheetId="4">[1]DATOS!$H:$H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9">[1]DATOS!$K:$K</definedName>
    <definedName name="___________________________pes3" localSheetId="10">[1]DATOS!$K:$K</definedName>
    <definedName name="___________________________pes3" localSheetId="8">[1]DATOS!$K:$K</definedName>
    <definedName name="___________________________pes3" localSheetId="4">[1]DATOS!$K:$K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9">[1]DATOS!$L:$L</definedName>
    <definedName name="___________________________pes4" localSheetId="10">[1]DATOS!$L:$L</definedName>
    <definedName name="___________________________pes4" localSheetId="8">[1]DATOS!$L:$L</definedName>
    <definedName name="___________________________pes4" localSheetId="4">[1]DATOS!$L:$L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9">[1]DATOS!$O:$O</definedName>
    <definedName name="___________________________pes5" localSheetId="10">[1]DATOS!$O:$O</definedName>
    <definedName name="___________________________pes5" localSheetId="8">[1]DATOS!$O:$O</definedName>
    <definedName name="___________________________pes5" localSheetId="4">[1]DATOS!$O:$O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9">[1]DATOS!$P:$P</definedName>
    <definedName name="___________________________pes6" localSheetId="10">[1]DATOS!$P:$P</definedName>
    <definedName name="___________________________pes6" localSheetId="8">[1]DATOS!$P:$P</definedName>
    <definedName name="___________________________pes6" localSheetId="4">[1]DATOS!$P:$P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9">[1]DATOS!$R:$R</definedName>
    <definedName name="___________________________pes7" localSheetId="10">[1]DATOS!$R:$R</definedName>
    <definedName name="___________________________pes7" localSheetId="8">[1]DATOS!$R:$R</definedName>
    <definedName name="___________________________pes7" localSheetId="4">[1]DATOS!$R:$R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9">[1]DATOS!$S:$S</definedName>
    <definedName name="___________________________pes8" localSheetId="10">[1]DATOS!$S:$S</definedName>
    <definedName name="___________________________pes8" localSheetId="8">[1]DATOS!$S:$S</definedName>
    <definedName name="___________________________pes8" localSheetId="4">[1]DATOS!$S:$S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9">[1]DATOS!$U:$U</definedName>
    <definedName name="___________________________pes9" localSheetId="10">[1]DATOS!$U:$U</definedName>
    <definedName name="___________________________pes9" localSheetId="8">[1]DATOS!$U:$U</definedName>
    <definedName name="___________________________pes9" localSheetId="4">[1]DATOS!$U:$U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9">[1]DATOS!$I:$I</definedName>
    <definedName name="__________________________gol2" localSheetId="10">[1]DATOS!$I:$I</definedName>
    <definedName name="__________________________gol2" localSheetId="8">[1]DATOS!$I:$I</definedName>
    <definedName name="__________________________gol2" localSheetId="4">[1]DATOS!$I:$I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9">[1]DATOS!$M:$M</definedName>
    <definedName name="__________________________gol3" localSheetId="10">[1]DATOS!$M:$M</definedName>
    <definedName name="__________________________gol3" localSheetId="8">[1]DATOS!$M:$M</definedName>
    <definedName name="__________________________gol3" localSheetId="4">[1]DATOS!$M:$M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9">[1]DATOS!$G:$G</definedName>
    <definedName name="__________________________pes1" localSheetId="10">[1]DATOS!$G:$G</definedName>
    <definedName name="__________________________pes1" localSheetId="8">[1]DATOS!$G:$G</definedName>
    <definedName name="__________________________pes1" localSheetId="4">[1]DATOS!$G:$G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9">[1]DATOS!$V:$V</definedName>
    <definedName name="__________________________pes10" localSheetId="10">[1]DATOS!$V:$V</definedName>
    <definedName name="__________________________pes10" localSheetId="8">[1]DATOS!$V:$V</definedName>
    <definedName name="__________________________pes10" localSheetId="4">[1]DATOS!$V:$V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9">[1]DATOS!$H:$H</definedName>
    <definedName name="__________________________pes2" localSheetId="10">[1]DATOS!$H:$H</definedName>
    <definedName name="__________________________pes2" localSheetId="8">[1]DATOS!$H:$H</definedName>
    <definedName name="__________________________pes2" localSheetId="4">[1]DATOS!$H:$H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9">[1]DATOS!$K:$K</definedName>
    <definedName name="__________________________pes3" localSheetId="10">[1]DATOS!$K:$K</definedName>
    <definedName name="__________________________pes3" localSheetId="8">[1]DATOS!$K:$K</definedName>
    <definedName name="__________________________pes3" localSheetId="4">[1]DATOS!$K:$K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9">[1]DATOS!$L:$L</definedName>
    <definedName name="__________________________pes4" localSheetId="10">[1]DATOS!$L:$L</definedName>
    <definedName name="__________________________pes4" localSheetId="8">[1]DATOS!$L:$L</definedName>
    <definedName name="__________________________pes4" localSheetId="4">[1]DATOS!$L:$L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9">[1]DATOS!$O:$O</definedName>
    <definedName name="__________________________pes5" localSheetId="10">[1]DATOS!$O:$O</definedName>
    <definedName name="__________________________pes5" localSheetId="8">[1]DATOS!$O:$O</definedName>
    <definedName name="__________________________pes5" localSheetId="4">[1]DATOS!$O:$O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9">[1]DATOS!$P:$P</definedName>
    <definedName name="__________________________pes6" localSheetId="10">[1]DATOS!$P:$P</definedName>
    <definedName name="__________________________pes6" localSheetId="8">[1]DATOS!$P:$P</definedName>
    <definedName name="__________________________pes6" localSheetId="4">[1]DATOS!$P:$P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9">[1]DATOS!$R:$R</definedName>
    <definedName name="__________________________pes7" localSheetId="10">[1]DATOS!$R:$R</definedName>
    <definedName name="__________________________pes7" localSheetId="8">[1]DATOS!$R:$R</definedName>
    <definedName name="__________________________pes7" localSheetId="4">[1]DATOS!$R:$R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9">[1]DATOS!$S:$S</definedName>
    <definedName name="__________________________pes8" localSheetId="10">[1]DATOS!$S:$S</definedName>
    <definedName name="__________________________pes8" localSheetId="8">[1]DATOS!$S:$S</definedName>
    <definedName name="__________________________pes8" localSheetId="4">[1]DATOS!$S:$S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9">[1]DATOS!$U:$U</definedName>
    <definedName name="__________________________pes9" localSheetId="10">[1]DATOS!$U:$U</definedName>
    <definedName name="__________________________pes9" localSheetId="8">[1]DATOS!$U:$U</definedName>
    <definedName name="__________________________pes9" localSheetId="4">[1]DATOS!$U:$U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9">[1]DATOS!$I:$I</definedName>
    <definedName name="_________________________gol2" localSheetId="10">[1]DATOS!$I:$I</definedName>
    <definedName name="_________________________gol2" localSheetId="8">[1]DATOS!$I:$I</definedName>
    <definedName name="_________________________gol2" localSheetId="4">[1]DATOS!$I:$I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9">[1]DATOS!$M:$M</definedName>
    <definedName name="_________________________gol3" localSheetId="10">[1]DATOS!$M:$M</definedName>
    <definedName name="_________________________gol3" localSheetId="8">[1]DATOS!$M:$M</definedName>
    <definedName name="_________________________gol3" localSheetId="4">[1]DATOS!$M:$M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9">[1]DATOS!$G:$G</definedName>
    <definedName name="_________________________pes1" localSheetId="10">[1]DATOS!$G:$G</definedName>
    <definedName name="_________________________pes1" localSheetId="8">[1]DATOS!$G:$G</definedName>
    <definedName name="_________________________pes1" localSheetId="4">[1]DATOS!$G:$G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9">[1]DATOS!$V:$V</definedName>
    <definedName name="_________________________pes10" localSheetId="10">[1]DATOS!$V:$V</definedName>
    <definedName name="_________________________pes10" localSheetId="8">[1]DATOS!$V:$V</definedName>
    <definedName name="_________________________pes10" localSheetId="4">[1]DATOS!$V:$V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9">[1]DATOS!$H:$H</definedName>
    <definedName name="_________________________pes2" localSheetId="10">[1]DATOS!$H:$H</definedName>
    <definedName name="_________________________pes2" localSheetId="8">[1]DATOS!$H:$H</definedName>
    <definedName name="_________________________pes2" localSheetId="4">[1]DATOS!$H:$H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9">[1]DATOS!$K:$K</definedName>
    <definedName name="_________________________pes3" localSheetId="10">[1]DATOS!$K:$K</definedName>
    <definedName name="_________________________pes3" localSheetId="8">[1]DATOS!$K:$K</definedName>
    <definedName name="_________________________pes3" localSheetId="4">[1]DATOS!$K:$K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9">[1]DATOS!$L:$L</definedName>
    <definedName name="_________________________pes4" localSheetId="10">[1]DATOS!$L:$L</definedName>
    <definedName name="_________________________pes4" localSheetId="8">[1]DATOS!$L:$L</definedName>
    <definedName name="_________________________pes4" localSheetId="4">[1]DATOS!$L:$L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9">[1]DATOS!$O:$O</definedName>
    <definedName name="_________________________pes5" localSheetId="10">[1]DATOS!$O:$O</definedName>
    <definedName name="_________________________pes5" localSheetId="8">[1]DATOS!$O:$O</definedName>
    <definedName name="_________________________pes5" localSheetId="4">[1]DATOS!$O:$O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9">[1]DATOS!$P:$P</definedName>
    <definedName name="_________________________pes6" localSheetId="10">[1]DATOS!$P:$P</definedName>
    <definedName name="_________________________pes6" localSheetId="8">[1]DATOS!$P:$P</definedName>
    <definedName name="_________________________pes6" localSheetId="4">[1]DATOS!$P:$P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9">[1]DATOS!$R:$R</definedName>
    <definedName name="_________________________pes7" localSheetId="10">[1]DATOS!$R:$R</definedName>
    <definedName name="_________________________pes7" localSheetId="8">[1]DATOS!$R:$R</definedName>
    <definedName name="_________________________pes7" localSheetId="4">[1]DATOS!$R:$R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9">[1]DATOS!$S:$S</definedName>
    <definedName name="_________________________pes8" localSheetId="10">[1]DATOS!$S:$S</definedName>
    <definedName name="_________________________pes8" localSheetId="8">[1]DATOS!$S:$S</definedName>
    <definedName name="_________________________pes8" localSheetId="4">[1]DATOS!$S:$S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9">[1]DATOS!$U:$U</definedName>
    <definedName name="_________________________pes9" localSheetId="10">[1]DATOS!$U:$U</definedName>
    <definedName name="_________________________pes9" localSheetId="8">[1]DATOS!$U:$U</definedName>
    <definedName name="_________________________pes9" localSheetId="4">[1]DATOS!$U:$U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9">[1]DATOS!$I:$I</definedName>
    <definedName name="________________________gol2" localSheetId="10">[1]DATOS!$I:$I</definedName>
    <definedName name="________________________gol2" localSheetId="8">[1]DATOS!$I:$I</definedName>
    <definedName name="________________________gol2" localSheetId="4">[1]DATOS!$I:$I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9">[1]DATOS!$M:$M</definedName>
    <definedName name="________________________gol3" localSheetId="10">[1]DATOS!$M:$M</definedName>
    <definedName name="________________________gol3" localSheetId="8">[1]DATOS!$M:$M</definedName>
    <definedName name="________________________gol3" localSheetId="4">[1]DATOS!$M:$M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9">[1]DATOS!$G:$G</definedName>
    <definedName name="________________________pes1" localSheetId="10">[1]DATOS!$G:$G</definedName>
    <definedName name="________________________pes1" localSheetId="8">[1]DATOS!$G:$G</definedName>
    <definedName name="________________________pes1" localSheetId="4">[1]DATOS!$G:$G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9">[1]DATOS!$V:$V</definedName>
    <definedName name="________________________pes10" localSheetId="10">[1]DATOS!$V:$V</definedName>
    <definedName name="________________________pes10" localSheetId="8">[1]DATOS!$V:$V</definedName>
    <definedName name="________________________pes10" localSheetId="4">[1]DATOS!$V:$V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9">[1]DATOS!$H:$H</definedName>
    <definedName name="________________________pes2" localSheetId="10">[1]DATOS!$H:$H</definedName>
    <definedName name="________________________pes2" localSheetId="8">[1]DATOS!$H:$H</definedName>
    <definedName name="________________________pes2" localSheetId="4">[1]DATOS!$H:$H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9">[1]DATOS!$K:$K</definedName>
    <definedName name="________________________pes3" localSheetId="10">[1]DATOS!$K:$K</definedName>
    <definedName name="________________________pes3" localSheetId="8">[1]DATOS!$K:$K</definedName>
    <definedName name="________________________pes3" localSheetId="4">[1]DATOS!$K:$K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9">[1]DATOS!$L:$L</definedName>
    <definedName name="________________________pes4" localSheetId="10">[1]DATOS!$L:$L</definedName>
    <definedName name="________________________pes4" localSheetId="8">[1]DATOS!$L:$L</definedName>
    <definedName name="________________________pes4" localSheetId="4">[1]DATOS!$L:$L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9">[1]DATOS!$O:$O</definedName>
    <definedName name="________________________pes5" localSheetId="10">[1]DATOS!$O:$O</definedName>
    <definedName name="________________________pes5" localSheetId="8">[1]DATOS!$O:$O</definedName>
    <definedName name="________________________pes5" localSheetId="4">[1]DATOS!$O:$O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9">[1]DATOS!$P:$P</definedName>
    <definedName name="________________________pes6" localSheetId="10">[1]DATOS!$P:$P</definedName>
    <definedName name="________________________pes6" localSheetId="8">[1]DATOS!$P:$P</definedName>
    <definedName name="________________________pes6" localSheetId="4">[1]DATOS!$P:$P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9">[1]DATOS!$R:$R</definedName>
    <definedName name="________________________pes7" localSheetId="10">[1]DATOS!$R:$R</definedName>
    <definedName name="________________________pes7" localSheetId="8">[1]DATOS!$R:$R</definedName>
    <definedName name="________________________pes7" localSheetId="4">[1]DATOS!$R:$R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9">[1]DATOS!$S:$S</definedName>
    <definedName name="________________________pes8" localSheetId="10">[1]DATOS!$S:$S</definedName>
    <definedName name="________________________pes8" localSheetId="8">[1]DATOS!$S:$S</definedName>
    <definedName name="________________________pes8" localSheetId="4">[1]DATOS!$S:$S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9">[1]DATOS!$U:$U</definedName>
    <definedName name="________________________pes9" localSheetId="10">[1]DATOS!$U:$U</definedName>
    <definedName name="________________________pes9" localSheetId="8">[1]DATOS!$U:$U</definedName>
    <definedName name="________________________pes9" localSheetId="4">[1]DATOS!$U:$U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9">[1]DATOS!$I:$I</definedName>
    <definedName name="_______________________gol2" localSheetId="10">[1]DATOS!$I:$I</definedName>
    <definedName name="_______________________gol2" localSheetId="8">[1]DATOS!$I:$I</definedName>
    <definedName name="_______________________gol2" localSheetId="4">[1]DATOS!$I:$I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9">[1]DATOS!$M:$M</definedName>
    <definedName name="_______________________gol3" localSheetId="10">[1]DATOS!$M:$M</definedName>
    <definedName name="_______________________gol3" localSheetId="8">[1]DATOS!$M:$M</definedName>
    <definedName name="_______________________gol3" localSheetId="4">[1]DATOS!$M:$M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9">[1]DATOS!$G:$G</definedName>
    <definedName name="_______________________pes1" localSheetId="10">[1]DATOS!$G:$G</definedName>
    <definedName name="_______________________pes1" localSheetId="8">[1]DATOS!$G:$G</definedName>
    <definedName name="_______________________pes1" localSheetId="4">[1]DATOS!$G:$G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9">[1]DATOS!$V:$V</definedName>
    <definedName name="_______________________pes10" localSheetId="10">[1]DATOS!$V:$V</definedName>
    <definedName name="_______________________pes10" localSheetId="8">[1]DATOS!$V:$V</definedName>
    <definedName name="_______________________pes10" localSheetId="4">[1]DATOS!$V:$V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9">[1]DATOS!$H:$H</definedName>
    <definedName name="_______________________pes2" localSheetId="10">[1]DATOS!$H:$H</definedName>
    <definedName name="_______________________pes2" localSheetId="8">[1]DATOS!$H:$H</definedName>
    <definedName name="_______________________pes2" localSheetId="4">[1]DATOS!$H:$H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9">[1]DATOS!$K:$K</definedName>
    <definedName name="_______________________pes3" localSheetId="10">[1]DATOS!$K:$K</definedName>
    <definedName name="_______________________pes3" localSheetId="8">[1]DATOS!$K:$K</definedName>
    <definedName name="_______________________pes3" localSheetId="4">[1]DATOS!$K:$K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9">[1]DATOS!$L:$L</definedName>
    <definedName name="_______________________pes4" localSheetId="10">[1]DATOS!$L:$L</definedName>
    <definedName name="_______________________pes4" localSheetId="8">[1]DATOS!$L:$L</definedName>
    <definedName name="_______________________pes4" localSheetId="4">[1]DATOS!$L:$L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9">[1]DATOS!$O:$O</definedName>
    <definedName name="_______________________pes5" localSheetId="10">[1]DATOS!$O:$O</definedName>
    <definedName name="_______________________pes5" localSheetId="8">[1]DATOS!$O:$O</definedName>
    <definedName name="_______________________pes5" localSheetId="4">[1]DATOS!$O:$O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9">[1]DATOS!$P:$P</definedName>
    <definedName name="_______________________pes6" localSheetId="10">[1]DATOS!$P:$P</definedName>
    <definedName name="_______________________pes6" localSheetId="8">[1]DATOS!$P:$P</definedName>
    <definedName name="_______________________pes6" localSheetId="4">[1]DATOS!$P:$P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9">[1]DATOS!$R:$R</definedName>
    <definedName name="_______________________pes7" localSheetId="10">[1]DATOS!$R:$R</definedName>
    <definedName name="_______________________pes7" localSheetId="8">[1]DATOS!$R:$R</definedName>
    <definedName name="_______________________pes7" localSheetId="4">[1]DATOS!$R:$R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9">[1]DATOS!$S:$S</definedName>
    <definedName name="_______________________pes8" localSheetId="10">[1]DATOS!$S:$S</definedName>
    <definedName name="_______________________pes8" localSheetId="8">[1]DATOS!$S:$S</definedName>
    <definedName name="_______________________pes8" localSheetId="4">[1]DATOS!$S:$S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9">[1]DATOS!$U:$U</definedName>
    <definedName name="_______________________pes9" localSheetId="10">[1]DATOS!$U:$U</definedName>
    <definedName name="_______________________pes9" localSheetId="8">[1]DATOS!$U:$U</definedName>
    <definedName name="_______________________pes9" localSheetId="4">[1]DATOS!$U:$U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9">[1]DATOS!$I:$I</definedName>
    <definedName name="______________________gol2" localSheetId="10">[1]DATOS!$I:$I</definedName>
    <definedName name="______________________gol2" localSheetId="8">[1]DATOS!$I:$I</definedName>
    <definedName name="______________________gol2" localSheetId="4">[1]DATOS!$I:$I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9">[1]DATOS!$M:$M</definedName>
    <definedName name="______________________gol3" localSheetId="10">[1]DATOS!$M:$M</definedName>
    <definedName name="______________________gol3" localSheetId="8">[1]DATOS!$M:$M</definedName>
    <definedName name="______________________gol3" localSheetId="4">[1]DATOS!$M:$M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9">[1]DATOS!$G:$G</definedName>
    <definedName name="______________________pes1" localSheetId="10">[1]DATOS!$G:$G</definedName>
    <definedName name="______________________pes1" localSheetId="8">[1]DATOS!$G:$G</definedName>
    <definedName name="______________________pes1" localSheetId="4">[1]DATOS!$G:$G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9">[1]DATOS!$V:$V</definedName>
    <definedName name="______________________pes10" localSheetId="10">[1]DATOS!$V:$V</definedName>
    <definedName name="______________________pes10" localSheetId="8">[1]DATOS!$V:$V</definedName>
    <definedName name="______________________pes10" localSheetId="4">[1]DATOS!$V:$V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9">[1]DATOS!$H:$H</definedName>
    <definedName name="______________________pes2" localSheetId="10">[1]DATOS!$H:$H</definedName>
    <definedName name="______________________pes2" localSheetId="8">[1]DATOS!$H:$H</definedName>
    <definedName name="______________________pes2" localSheetId="4">[1]DATOS!$H:$H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9">[1]DATOS!$K:$K</definedName>
    <definedName name="______________________pes3" localSheetId="10">[1]DATOS!$K:$K</definedName>
    <definedName name="______________________pes3" localSheetId="8">[1]DATOS!$K:$K</definedName>
    <definedName name="______________________pes3" localSheetId="4">[1]DATOS!$K:$K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9">[1]DATOS!$L:$L</definedName>
    <definedName name="______________________pes4" localSheetId="10">[1]DATOS!$L:$L</definedName>
    <definedName name="______________________pes4" localSheetId="8">[1]DATOS!$L:$L</definedName>
    <definedName name="______________________pes4" localSheetId="4">[1]DATOS!$L:$L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9">[1]DATOS!$O:$O</definedName>
    <definedName name="______________________pes5" localSheetId="10">[1]DATOS!$O:$O</definedName>
    <definedName name="______________________pes5" localSheetId="8">[1]DATOS!$O:$O</definedName>
    <definedName name="______________________pes5" localSheetId="4">[1]DATOS!$O:$O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9">[1]DATOS!$P:$P</definedName>
    <definedName name="______________________pes6" localSheetId="10">[1]DATOS!$P:$P</definedName>
    <definedName name="______________________pes6" localSheetId="8">[1]DATOS!$P:$P</definedName>
    <definedName name="______________________pes6" localSheetId="4">[1]DATOS!$P:$P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9">[1]DATOS!$R:$R</definedName>
    <definedName name="______________________pes7" localSheetId="10">[1]DATOS!$R:$R</definedName>
    <definedName name="______________________pes7" localSheetId="8">[1]DATOS!$R:$R</definedName>
    <definedName name="______________________pes7" localSheetId="4">[1]DATOS!$R:$R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9">[1]DATOS!$S:$S</definedName>
    <definedName name="______________________pes8" localSheetId="10">[1]DATOS!$S:$S</definedName>
    <definedName name="______________________pes8" localSheetId="8">[1]DATOS!$S:$S</definedName>
    <definedName name="______________________pes8" localSheetId="4">[1]DATOS!$S:$S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9">[1]DATOS!$U:$U</definedName>
    <definedName name="______________________pes9" localSheetId="10">[1]DATOS!$U:$U</definedName>
    <definedName name="______________________pes9" localSheetId="8">[1]DATOS!$U:$U</definedName>
    <definedName name="______________________pes9" localSheetId="4">[1]DATOS!$U:$U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9">[1]DATOS!$I:$I</definedName>
    <definedName name="_____________________gol2" localSheetId="10">[1]DATOS!$I:$I</definedName>
    <definedName name="_____________________gol2" localSheetId="8">[1]DATOS!$I:$I</definedName>
    <definedName name="_____________________gol2" localSheetId="4">[1]DATOS!$I:$I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9">[1]DATOS!$M:$M</definedName>
    <definedName name="_____________________gol3" localSheetId="10">[1]DATOS!$M:$M</definedName>
    <definedName name="_____________________gol3" localSheetId="8">[1]DATOS!$M:$M</definedName>
    <definedName name="_____________________gol3" localSheetId="4">[1]DATOS!$M:$M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9">[1]DATOS!$G:$G</definedName>
    <definedName name="_____________________pes1" localSheetId="10">[1]DATOS!$G:$G</definedName>
    <definedName name="_____________________pes1" localSheetId="8">[1]DATOS!$G:$G</definedName>
    <definedName name="_____________________pes1" localSheetId="4">[1]DATOS!$G:$G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9">[1]DATOS!$V:$V</definedName>
    <definedName name="_____________________pes10" localSheetId="10">[1]DATOS!$V:$V</definedName>
    <definedName name="_____________________pes10" localSheetId="8">[1]DATOS!$V:$V</definedName>
    <definedName name="_____________________pes10" localSheetId="4">[1]DATOS!$V:$V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9">[1]DATOS!$H:$H</definedName>
    <definedName name="_____________________pes2" localSheetId="10">[1]DATOS!$H:$H</definedName>
    <definedName name="_____________________pes2" localSheetId="8">[1]DATOS!$H:$H</definedName>
    <definedName name="_____________________pes2" localSheetId="4">[1]DATOS!$H:$H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9">[1]DATOS!$K:$K</definedName>
    <definedName name="_____________________pes3" localSheetId="10">[1]DATOS!$K:$K</definedName>
    <definedName name="_____________________pes3" localSheetId="8">[1]DATOS!$K:$K</definedName>
    <definedName name="_____________________pes3" localSheetId="4">[1]DATOS!$K:$K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9">[1]DATOS!$L:$L</definedName>
    <definedName name="_____________________pes4" localSheetId="10">[1]DATOS!$L:$L</definedName>
    <definedName name="_____________________pes4" localSheetId="8">[1]DATOS!$L:$L</definedName>
    <definedName name="_____________________pes4" localSheetId="4">[1]DATOS!$L:$L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9">[1]DATOS!$O:$O</definedName>
    <definedName name="_____________________pes5" localSheetId="10">[1]DATOS!$O:$O</definedName>
    <definedName name="_____________________pes5" localSheetId="8">[1]DATOS!$O:$O</definedName>
    <definedName name="_____________________pes5" localSheetId="4">[1]DATOS!$O:$O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9">[1]DATOS!$P:$P</definedName>
    <definedName name="_____________________pes6" localSheetId="10">[1]DATOS!$P:$P</definedName>
    <definedName name="_____________________pes6" localSheetId="8">[1]DATOS!$P:$P</definedName>
    <definedName name="_____________________pes6" localSheetId="4">[1]DATOS!$P:$P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9">[1]DATOS!$R:$R</definedName>
    <definedName name="_____________________pes7" localSheetId="10">[1]DATOS!$R:$R</definedName>
    <definedName name="_____________________pes7" localSheetId="8">[1]DATOS!$R:$R</definedName>
    <definedName name="_____________________pes7" localSheetId="4">[1]DATOS!$R:$R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9">[1]DATOS!$S:$S</definedName>
    <definedName name="_____________________pes8" localSheetId="10">[1]DATOS!$S:$S</definedName>
    <definedName name="_____________________pes8" localSheetId="8">[1]DATOS!$S:$S</definedName>
    <definedName name="_____________________pes8" localSheetId="4">[1]DATOS!$S:$S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9">[1]DATOS!$U:$U</definedName>
    <definedName name="_____________________pes9" localSheetId="10">[1]DATOS!$U:$U</definedName>
    <definedName name="_____________________pes9" localSheetId="8">[1]DATOS!$U:$U</definedName>
    <definedName name="_____________________pes9" localSheetId="4">[1]DATOS!$U:$U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9">[1]DATOS!$I:$I</definedName>
    <definedName name="____________________gol2" localSheetId="10">[1]DATOS!$I:$I</definedName>
    <definedName name="____________________gol2" localSheetId="8">[1]DATOS!$I:$I</definedName>
    <definedName name="____________________gol2" localSheetId="4">[1]DATOS!$I:$I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9">[1]DATOS!$M:$M</definedName>
    <definedName name="____________________gol3" localSheetId="10">[1]DATOS!$M:$M</definedName>
    <definedName name="____________________gol3" localSheetId="8">[1]DATOS!$M:$M</definedName>
    <definedName name="____________________gol3" localSheetId="4">[1]DATOS!$M:$M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9">[1]DATOS!$G:$G</definedName>
    <definedName name="____________________pes1" localSheetId="10">[1]DATOS!$G:$G</definedName>
    <definedName name="____________________pes1" localSheetId="8">[1]DATOS!$G:$G</definedName>
    <definedName name="____________________pes1" localSheetId="4">[1]DATOS!$G:$G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9">[1]DATOS!$V:$V</definedName>
    <definedName name="____________________pes10" localSheetId="10">[1]DATOS!$V:$V</definedName>
    <definedName name="____________________pes10" localSheetId="8">[1]DATOS!$V:$V</definedName>
    <definedName name="____________________pes10" localSheetId="4">[1]DATOS!$V:$V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9">[1]DATOS!$H:$H</definedName>
    <definedName name="____________________pes2" localSheetId="10">[1]DATOS!$H:$H</definedName>
    <definedName name="____________________pes2" localSheetId="8">[1]DATOS!$H:$H</definedName>
    <definedName name="____________________pes2" localSheetId="4">[1]DATOS!$H:$H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9">[1]DATOS!$K:$K</definedName>
    <definedName name="____________________pes3" localSheetId="10">[1]DATOS!$K:$K</definedName>
    <definedName name="____________________pes3" localSheetId="8">[1]DATOS!$K:$K</definedName>
    <definedName name="____________________pes3" localSheetId="4">[1]DATOS!$K:$K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9">[1]DATOS!$L:$L</definedName>
    <definedName name="____________________pes4" localSheetId="10">[1]DATOS!$L:$L</definedName>
    <definedName name="____________________pes4" localSheetId="8">[1]DATOS!$L:$L</definedName>
    <definedName name="____________________pes4" localSheetId="4">[1]DATOS!$L:$L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9">[1]DATOS!$O:$O</definedName>
    <definedName name="____________________pes5" localSheetId="10">[1]DATOS!$O:$O</definedName>
    <definedName name="____________________pes5" localSheetId="8">[1]DATOS!$O:$O</definedName>
    <definedName name="____________________pes5" localSheetId="4">[1]DATOS!$O:$O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9">[1]DATOS!$P:$P</definedName>
    <definedName name="____________________pes6" localSheetId="10">[1]DATOS!$P:$P</definedName>
    <definedName name="____________________pes6" localSheetId="8">[1]DATOS!$P:$P</definedName>
    <definedName name="____________________pes6" localSheetId="4">[1]DATOS!$P:$P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9">[1]DATOS!$R:$R</definedName>
    <definedName name="____________________pes7" localSheetId="10">[1]DATOS!$R:$R</definedName>
    <definedName name="____________________pes7" localSheetId="8">[1]DATOS!$R:$R</definedName>
    <definedName name="____________________pes7" localSheetId="4">[1]DATOS!$R:$R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9">[1]DATOS!$S:$S</definedName>
    <definedName name="____________________pes8" localSheetId="10">[1]DATOS!$S:$S</definedName>
    <definedName name="____________________pes8" localSheetId="8">[1]DATOS!$S:$S</definedName>
    <definedName name="____________________pes8" localSheetId="4">[1]DATOS!$S:$S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9">[1]DATOS!$U:$U</definedName>
    <definedName name="____________________pes9" localSheetId="10">[1]DATOS!$U:$U</definedName>
    <definedName name="____________________pes9" localSheetId="8">[1]DATOS!$U:$U</definedName>
    <definedName name="____________________pes9" localSheetId="4">[1]DATOS!$U:$U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9">[1]DATOS!$I:$I</definedName>
    <definedName name="___________________gol2" localSheetId="10">[1]DATOS!$I:$I</definedName>
    <definedName name="___________________gol2" localSheetId="8">[1]DATOS!$I:$I</definedName>
    <definedName name="___________________gol2" localSheetId="4">[1]DATOS!$I:$I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9">[1]DATOS!$M:$M</definedName>
    <definedName name="___________________gol3" localSheetId="10">[1]DATOS!$M:$M</definedName>
    <definedName name="___________________gol3" localSheetId="8">[1]DATOS!$M:$M</definedName>
    <definedName name="___________________gol3" localSheetId="4">[1]DATOS!$M:$M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9">[1]DATOS!$G:$G</definedName>
    <definedName name="___________________pes1" localSheetId="10">[1]DATOS!$G:$G</definedName>
    <definedName name="___________________pes1" localSheetId="8">[1]DATOS!$G:$G</definedName>
    <definedName name="___________________pes1" localSheetId="4">[1]DATOS!$G:$G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9">[1]DATOS!$V:$V</definedName>
    <definedName name="___________________pes10" localSheetId="10">[1]DATOS!$V:$V</definedName>
    <definedName name="___________________pes10" localSheetId="8">[1]DATOS!$V:$V</definedName>
    <definedName name="___________________pes10" localSheetId="4">[1]DATOS!$V:$V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9">[1]DATOS!$H:$H</definedName>
    <definedName name="___________________pes2" localSheetId="10">[1]DATOS!$H:$H</definedName>
    <definedName name="___________________pes2" localSheetId="8">[1]DATOS!$H:$H</definedName>
    <definedName name="___________________pes2" localSheetId="4">[1]DATOS!$H:$H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9">[1]DATOS!$K:$K</definedName>
    <definedName name="___________________pes3" localSheetId="10">[1]DATOS!$K:$K</definedName>
    <definedName name="___________________pes3" localSheetId="8">[1]DATOS!$K:$K</definedName>
    <definedName name="___________________pes3" localSheetId="4">[1]DATOS!$K:$K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9">[1]DATOS!$L:$L</definedName>
    <definedName name="___________________pes4" localSheetId="10">[1]DATOS!$L:$L</definedName>
    <definedName name="___________________pes4" localSheetId="8">[1]DATOS!$L:$L</definedName>
    <definedName name="___________________pes4" localSheetId="4">[1]DATOS!$L:$L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9">[1]DATOS!$O:$O</definedName>
    <definedName name="___________________pes5" localSheetId="10">[1]DATOS!$O:$O</definedName>
    <definedName name="___________________pes5" localSheetId="8">[1]DATOS!$O:$O</definedName>
    <definedName name="___________________pes5" localSheetId="4">[1]DATOS!$O:$O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9">[1]DATOS!$P:$P</definedName>
    <definedName name="___________________pes6" localSheetId="10">[1]DATOS!$P:$P</definedName>
    <definedName name="___________________pes6" localSheetId="8">[1]DATOS!$P:$P</definedName>
    <definedName name="___________________pes6" localSheetId="4">[1]DATOS!$P:$P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9">[1]DATOS!$R:$R</definedName>
    <definedName name="___________________pes7" localSheetId="10">[1]DATOS!$R:$R</definedName>
    <definedName name="___________________pes7" localSheetId="8">[1]DATOS!$R:$R</definedName>
    <definedName name="___________________pes7" localSheetId="4">[1]DATOS!$R:$R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9">[1]DATOS!$S:$S</definedName>
    <definedName name="___________________pes8" localSheetId="10">[1]DATOS!$S:$S</definedName>
    <definedName name="___________________pes8" localSheetId="8">[1]DATOS!$S:$S</definedName>
    <definedName name="___________________pes8" localSheetId="4">[1]DATOS!$S:$S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9">[1]DATOS!$U:$U</definedName>
    <definedName name="___________________pes9" localSheetId="10">[1]DATOS!$U:$U</definedName>
    <definedName name="___________________pes9" localSheetId="8">[1]DATOS!$U:$U</definedName>
    <definedName name="___________________pes9" localSheetId="4">[1]DATOS!$U:$U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K1" localSheetId="9">#REF!</definedName>
    <definedName name="_____________K1" localSheetId="10">#REF!</definedName>
    <definedName name="_____________K1" localSheetId="8">#REF!</definedName>
    <definedName name="_____________K1" localSheetId="4">#REF!</definedName>
    <definedName name="_____________K1">#REF!</definedName>
    <definedName name="_____________L1" localSheetId="10">#REF!</definedName>
    <definedName name="_____________L1" localSheetId="8">#REF!</definedName>
    <definedName name="_____________L1" localSheetId="4">#REF!</definedName>
    <definedName name="_____________L1">#REF!</definedName>
    <definedName name="_____________L2" localSheetId="10">#REF!</definedName>
    <definedName name="_____________L2" localSheetId="8">#REF!</definedName>
    <definedName name="_____________L2" localSheetId="4">#REF!</definedName>
    <definedName name="_____________L2">#REF!</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K1" localSheetId="9">#REF!</definedName>
    <definedName name="____________K1" localSheetId="10">#REF!</definedName>
    <definedName name="____________K1" localSheetId="8">#REF!</definedName>
    <definedName name="____________K1" localSheetId="4">#REF!</definedName>
    <definedName name="____________K1">#REF!</definedName>
    <definedName name="____________L1" localSheetId="10">#REF!</definedName>
    <definedName name="____________L1" localSheetId="8">#REF!</definedName>
    <definedName name="____________L1" localSheetId="4">#REF!</definedName>
    <definedName name="____________L1">#REF!</definedName>
    <definedName name="____________L2" localSheetId="10">#REF!</definedName>
    <definedName name="____________L2" localSheetId="8">#REF!</definedName>
    <definedName name="____________L2" localSheetId="4">#REF!</definedName>
    <definedName name="____________L2">#REF!</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a03" localSheetId="9">#REF!</definedName>
    <definedName name="___________a03" localSheetId="10">#REF!</definedName>
    <definedName name="___________a03" localSheetId="8">#REF!</definedName>
    <definedName name="___________a03" localSheetId="4">#REF!</definedName>
    <definedName name="___________a03">#REF!</definedName>
    <definedName name="___________A1" localSheetId="10">#REF!</definedName>
    <definedName name="___________A1" localSheetId="8">#REF!</definedName>
    <definedName name="___________A1" localSheetId="4">#REF!</definedName>
    <definedName name="___________A1">#REF!</definedName>
    <definedName name="___________A25" localSheetId="10">#REF!</definedName>
    <definedName name="___________A25" localSheetId="8">#REF!</definedName>
    <definedName name="___________A25" localSheetId="4">#REF!</definedName>
    <definedName name="___________A25">#REF!</definedName>
    <definedName name="___________CD1" localSheetId="10">#REF!</definedName>
    <definedName name="___________CD1" localSheetId="4">#REF!</definedName>
    <definedName name="___________CD1">#REF!</definedName>
    <definedName name="___________ddd1" localSheetId="10">#REF!</definedName>
    <definedName name="___________ddd1" localSheetId="4">#REF!</definedName>
    <definedName name="___________ddd1">#REF!</definedName>
    <definedName name="___________G2" localSheetId="10">#REF!</definedName>
    <definedName name="___________G2" localSheetId="4">#REF!</definedName>
    <definedName name="___________G2">#REF!</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JJ1" localSheetId="9">#REF!</definedName>
    <definedName name="___________JJ1" localSheetId="10">#REF!</definedName>
    <definedName name="___________JJ1" localSheetId="8">#REF!</definedName>
    <definedName name="___________JJ1" localSheetId="4">#REF!</definedName>
    <definedName name="___________JJ1">#REF!</definedName>
    <definedName name="___________K1" localSheetId="10">#REF!</definedName>
    <definedName name="___________K1" localSheetId="8">#REF!</definedName>
    <definedName name="___________K1" localSheetId="4">#REF!</definedName>
    <definedName name="___________K1">#REF!</definedName>
    <definedName name="___________L1" localSheetId="10">#REF!</definedName>
    <definedName name="___________L1" localSheetId="8">#REF!</definedName>
    <definedName name="___________L1" localSheetId="4">#REF!</definedName>
    <definedName name="___________L1">#REF!</definedName>
    <definedName name="___________L2" localSheetId="10">#REF!</definedName>
    <definedName name="___________L2" localSheetId="4">#REF!</definedName>
    <definedName name="___________L2">#REF!</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K1" localSheetId="9">#REF!</definedName>
    <definedName name="__________K1" localSheetId="10">#REF!</definedName>
    <definedName name="__________K1" localSheetId="8">#REF!</definedName>
    <definedName name="__________K1" localSheetId="4">#REF!</definedName>
    <definedName name="__________K1">#REF!</definedName>
    <definedName name="__________L1" localSheetId="10">#REF!</definedName>
    <definedName name="__________L1" localSheetId="8">#REF!</definedName>
    <definedName name="__________L1" localSheetId="4">#REF!</definedName>
    <definedName name="__________L1">#REF!</definedName>
    <definedName name="__________L2" localSheetId="10">#REF!</definedName>
    <definedName name="__________L2" localSheetId="8">#REF!</definedName>
    <definedName name="__________L2" localSheetId="4">#REF!</definedName>
    <definedName name="__________L2">#REF!</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a03" localSheetId="9">#REF!</definedName>
    <definedName name="_________a03" localSheetId="10">#REF!</definedName>
    <definedName name="_________a03" localSheetId="8">#REF!</definedName>
    <definedName name="_________a03" localSheetId="4">#REF!</definedName>
    <definedName name="_________a03">#REF!</definedName>
    <definedName name="_________A1" localSheetId="10">#REF!</definedName>
    <definedName name="_________A1" localSheetId="8">#REF!</definedName>
    <definedName name="_________A1" localSheetId="4">#REF!</definedName>
    <definedName name="_________A1">#REF!</definedName>
    <definedName name="_________A25" localSheetId="10">#REF!</definedName>
    <definedName name="_________A25" localSheetId="8">#REF!</definedName>
    <definedName name="_________A25" localSheetId="4">#REF!</definedName>
    <definedName name="_________A25">#REF!</definedName>
    <definedName name="_________CD1" localSheetId="10">#REF!</definedName>
    <definedName name="_________CD1" localSheetId="4">#REF!</definedName>
    <definedName name="_________CD1">#REF!</definedName>
    <definedName name="_________ddd1" localSheetId="10">#REF!</definedName>
    <definedName name="_________ddd1" localSheetId="4">#REF!</definedName>
    <definedName name="_________ddd1">#REF!</definedName>
    <definedName name="_________G2" localSheetId="10">#REF!</definedName>
    <definedName name="_________G2" localSheetId="4">#REF!</definedName>
    <definedName name="_________G2">#REF!</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JJ1" localSheetId="9">#REF!</definedName>
    <definedName name="_________JJ1" localSheetId="10">#REF!</definedName>
    <definedName name="_________JJ1" localSheetId="8">#REF!</definedName>
    <definedName name="_________JJ1" localSheetId="4">#REF!</definedName>
    <definedName name="_________JJ1">#REF!</definedName>
    <definedName name="_________K1" localSheetId="10">#REF!</definedName>
    <definedName name="_________K1" localSheetId="8">#REF!</definedName>
    <definedName name="_________K1" localSheetId="4">#REF!</definedName>
    <definedName name="_________K1">#REF!</definedName>
    <definedName name="_________L1" localSheetId="10">#REF!</definedName>
    <definedName name="_________L1" localSheetId="8">#REF!</definedName>
    <definedName name="_________L1" localSheetId="4">#REF!</definedName>
    <definedName name="_________L1">#REF!</definedName>
    <definedName name="_________L2" localSheetId="10">#REF!</definedName>
    <definedName name="_________L2" localSheetId="4">#REF!</definedName>
    <definedName name="_________L2">#REF!</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_vz2" localSheetId="9">#REF!</definedName>
    <definedName name="_________vz2" localSheetId="10">#REF!</definedName>
    <definedName name="_________vz2" localSheetId="8">#REF!</definedName>
    <definedName name="_________vz2" localSheetId="4">#REF!</definedName>
    <definedName name="_________vz2">#REF!</definedName>
    <definedName name="________a03" localSheetId="10">#REF!</definedName>
    <definedName name="________a03" localSheetId="8">#REF!</definedName>
    <definedName name="________a03" localSheetId="4">#REF!</definedName>
    <definedName name="________a03">#REF!</definedName>
    <definedName name="________A1" localSheetId="10">#REF!</definedName>
    <definedName name="________A1" localSheetId="8">#REF!</definedName>
    <definedName name="________A1" localSheetId="4">#REF!</definedName>
    <definedName name="________A1">#REF!</definedName>
    <definedName name="________A25" localSheetId="10">#REF!</definedName>
    <definedName name="________A25" localSheetId="4">#REF!</definedName>
    <definedName name="________A25">#REF!</definedName>
    <definedName name="________CD1" localSheetId="10">#REF!</definedName>
    <definedName name="________CD1" localSheetId="4">#REF!</definedName>
    <definedName name="________CD1">#REF!</definedName>
    <definedName name="________ddd1" localSheetId="10">#REF!</definedName>
    <definedName name="________ddd1" localSheetId="4">#REF!</definedName>
    <definedName name="________ddd1">#REF!</definedName>
    <definedName name="________G2" localSheetId="10">#REF!</definedName>
    <definedName name="________G2" localSheetId="4">#REF!</definedName>
    <definedName name="________G2">#REF!</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JJ1" localSheetId="9">#REF!</definedName>
    <definedName name="________JJ1" localSheetId="10">#REF!</definedName>
    <definedName name="________JJ1" localSheetId="8">#REF!</definedName>
    <definedName name="________JJ1" localSheetId="4">#REF!</definedName>
    <definedName name="________JJ1">#REF!</definedName>
    <definedName name="________K1" localSheetId="10">#REF!</definedName>
    <definedName name="________K1" localSheetId="8">#REF!</definedName>
    <definedName name="________K1" localSheetId="4">#REF!</definedName>
    <definedName name="________K1">#REF!</definedName>
    <definedName name="________L1" localSheetId="10">#REF!</definedName>
    <definedName name="________L1" localSheetId="8">#REF!</definedName>
    <definedName name="________L1" localSheetId="4">#REF!</definedName>
    <definedName name="________L1">#REF!</definedName>
    <definedName name="________L2" localSheetId="10">#REF!</definedName>
    <definedName name="________L2" localSheetId="4">#REF!</definedName>
    <definedName name="________L2">#REF!</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_vz2" localSheetId="9">#REF!</definedName>
    <definedName name="________vz2" localSheetId="10">#REF!</definedName>
    <definedName name="________vz2" localSheetId="8">#REF!</definedName>
    <definedName name="________vz2" localSheetId="4">#REF!</definedName>
    <definedName name="________vz2">#REF!</definedName>
    <definedName name="_______a03" localSheetId="10">#REF!</definedName>
    <definedName name="_______a03" localSheetId="8">#REF!</definedName>
    <definedName name="_______a03" localSheetId="4">#REF!</definedName>
    <definedName name="_______a03">#REF!</definedName>
    <definedName name="_______A1" localSheetId="10">#REF!</definedName>
    <definedName name="_______A1" localSheetId="8">#REF!</definedName>
    <definedName name="_______A1" localSheetId="4">#REF!</definedName>
    <definedName name="_______A1">#REF!</definedName>
    <definedName name="_______A25" localSheetId="10">#REF!</definedName>
    <definedName name="_______A25" localSheetId="4">#REF!</definedName>
    <definedName name="_______A25">#REF!</definedName>
    <definedName name="_______CD1" localSheetId="10">#REF!</definedName>
    <definedName name="_______CD1" localSheetId="4">#REF!</definedName>
    <definedName name="_______CD1">#REF!</definedName>
    <definedName name="_______ddd1" localSheetId="10">#REF!</definedName>
    <definedName name="_______ddd1" localSheetId="4">#REF!</definedName>
    <definedName name="_______ddd1">#REF!</definedName>
    <definedName name="_______G2" localSheetId="10">#REF!</definedName>
    <definedName name="_______G2" localSheetId="4">#REF!</definedName>
    <definedName name="_______G2">#REF!</definedName>
    <definedName name="_______gol2" localSheetId="1">[2]DATOS!$I$1:$I$65536</definedName>
    <definedName name="_______gol2">[1]DATOS!$I$1:$I$65536</definedName>
    <definedName name="_______gol3" localSheetId="1">[2]DATOS!$M$1:$M$65536</definedName>
    <definedName name="_______gol3">[1]DATOS!$M$1:$M$65536</definedName>
    <definedName name="_______JJ1" localSheetId="9">#REF!</definedName>
    <definedName name="_______JJ1" localSheetId="10">#REF!</definedName>
    <definedName name="_______JJ1" localSheetId="8">#REF!</definedName>
    <definedName name="_______JJ1" localSheetId="4">#REF!</definedName>
    <definedName name="_______JJ1">#REF!</definedName>
    <definedName name="_______K1" localSheetId="10">#REF!</definedName>
    <definedName name="_______K1" localSheetId="8">#REF!</definedName>
    <definedName name="_______K1" localSheetId="7">#REF!</definedName>
    <definedName name="_______K1" localSheetId="4">#REF!</definedName>
    <definedName name="_______K1" localSheetId="5">#REF!</definedName>
    <definedName name="_______K1" localSheetId="6">#REF!</definedName>
    <definedName name="_______K1">#REF!</definedName>
    <definedName name="_______L1" localSheetId="10">#REF!</definedName>
    <definedName name="_______L1" localSheetId="8">#REF!</definedName>
    <definedName name="_______L1" localSheetId="4">#REF!</definedName>
    <definedName name="_______L1" localSheetId="5">#REF!</definedName>
    <definedName name="_______L1" localSheetId="6">#REF!</definedName>
    <definedName name="_______L1">#REF!</definedName>
    <definedName name="_______L2" localSheetId="10">#REF!</definedName>
    <definedName name="_______L2" localSheetId="8">#REF!</definedName>
    <definedName name="_______L2" localSheetId="4">#REF!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_vz2" localSheetId="9">#REF!</definedName>
    <definedName name="_______vz2" localSheetId="10">#REF!</definedName>
    <definedName name="_______vz2" localSheetId="8">#REF!</definedName>
    <definedName name="_______vz2" localSheetId="4">#REF!</definedName>
    <definedName name="_______vz2">#REF!</definedName>
    <definedName name="______a03" localSheetId="10">#REF!</definedName>
    <definedName name="______a03" localSheetId="8">#REF!</definedName>
    <definedName name="______a03" localSheetId="4">#REF!</definedName>
    <definedName name="______a03">#REF!</definedName>
    <definedName name="______A1" localSheetId="10">#REF!</definedName>
    <definedName name="______A1" localSheetId="8">#REF!</definedName>
    <definedName name="______A1" localSheetId="4">#REF!</definedName>
    <definedName name="______A1">#REF!</definedName>
    <definedName name="______A25" localSheetId="10">#REF!</definedName>
    <definedName name="______A25" localSheetId="4">#REF!</definedName>
    <definedName name="______A25">#REF!</definedName>
    <definedName name="______CD1" localSheetId="10">#REF!</definedName>
    <definedName name="______CD1" localSheetId="4">#REF!</definedName>
    <definedName name="______CD1">#REF!</definedName>
    <definedName name="______ddd1" localSheetId="10">#REF!</definedName>
    <definedName name="______ddd1" localSheetId="4">#REF!</definedName>
    <definedName name="______ddd1">#REF!</definedName>
    <definedName name="______G2" localSheetId="10">#REF!</definedName>
    <definedName name="______G2" localSheetId="4">#REF!</definedName>
    <definedName name="______G2">#REF!</definedName>
    <definedName name="______gol2" localSheetId="1">[2]DATOS!$I$1:$I$65536</definedName>
    <definedName name="______gol2">[1]DATOS!$I$1:$I$65536</definedName>
    <definedName name="______gol3" localSheetId="1">[2]DATOS!$M$1:$M$65536</definedName>
    <definedName name="______gol3">[1]DATOS!$M$1:$M$65536</definedName>
    <definedName name="______JJ1" localSheetId="9">#REF!</definedName>
    <definedName name="______JJ1" localSheetId="10">#REF!</definedName>
    <definedName name="______JJ1" localSheetId="8">#REF!</definedName>
    <definedName name="______JJ1" localSheetId="4">#REF!</definedName>
    <definedName name="______JJ1">#REF!</definedName>
    <definedName name="______K1" localSheetId="10">#REF!</definedName>
    <definedName name="______K1" localSheetId="8">#REF!</definedName>
    <definedName name="______K1" localSheetId="4">#REF!</definedName>
    <definedName name="______K1">#REF!</definedName>
    <definedName name="______L1" localSheetId="10">#REF!</definedName>
    <definedName name="______L1" localSheetId="8">#REF!</definedName>
    <definedName name="______L1" localSheetId="4">#REF!</definedName>
    <definedName name="______L1">#REF!</definedName>
    <definedName name="______L2" localSheetId="10">#REF!</definedName>
    <definedName name="______L2" localSheetId="4">#REF!</definedName>
    <definedName name="______L2">#REF!</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_vz2" localSheetId="9">#REF!</definedName>
    <definedName name="______vz2" localSheetId="10">#REF!</definedName>
    <definedName name="______vz2" localSheetId="8">#REF!</definedName>
    <definedName name="______vz2" localSheetId="4">#REF!</definedName>
    <definedName name="______vz2">#REF!</definedName>
    <definedName name="_____a03" localSheetId="10">#REF!</definedName>
    <definedName name="_____a03" localSheetId="8">#REF!</definedName>
    <definedName name="_____a03" localSheetId="4">#REF!</definedName>
    <definedName name="_____a03">#REF!</definedName>
    <definedName name="_____A1" localSheetId="10">#REF!</definedName>
    <definedName name="_____A1" localSheetId="8">#REF!</definedName>
    <definedName name="_____A1" localSheetId="4">#REF!</definedName>
    <definedName name="_____A1">#REF!</definedName>
    <definedName name="_____A25" localSheetId="10">#REF!</definedName>
    <definedName name="_____A25" localSheetId="4">#REF!</definedName>
    <definedName name="_____A25">#REF!</definedName>
    <definedName name="_____CD1" localSheetId="10">#REF!</definedName>
    <definedName name="_____CD1" localSheetId="4">#REF!</definedName>
    <definedName name="_____CD1">#REF!</definedName>
    <definedName name="_____ddd1" localSheetId="10">#REF!</definedName>
    <definedName name="_____ddd1" localSheetId="4">#REF!</definedName>
    <definedName name="_____ddd1">#REF!</definedName>
    <definedName name="_____G2" localSheetId="10">#REF!</definedName>
    <definedName name="_____G2" localSheetId="4">#REF!</definedName>
    <definedName name="_____G2">#REF!</definedName>
    <definedName name="_____gol2" localSheetId="1">[2]DATOS!$I$1:$I$65536</definedName>
    <definedName name="_____gol2">[1]DATOS!$I$1:$I$65536</definedName>
    <definedName name="_____gol3" localSheetId="1">[2]DATOS!$M$1:$M$65536</definedName>
    <definedName name="_____gol3">[1]DATOS!$M$1:$M$65536</definedName>
    <definedName name="_____JJ1" localSheetId="9">#REF!</definedName>
    <definedName name="_____JJ1" localSheetId="10">#REF!</definedName>
    <definedName name="_____JJ1" localSheetId="8">#REF!</definedName>
    <definedName name="_____JJ1" localSheetId="4">#REF!</definedName>
    <definedName name="_____JJ1">#REF!</definedName>
    <definedName name="_____K1" localSheetId="10">#REF!</definedName>
    <definedName name="_____K1" localSheetId="8">#REF!</definedName>
    <definedName name="_____K1" localSheetId="7">#REF!</definedName>
    <definedName name="_____K1" localSheetId="4">#REF!</definedName>
    <definedName name="_____K1" localSheetId="5">#REF!</definedName>
    <definedName name="_____K1" localSheetId="6">#REF!</definedName>
    <definedName name="_____K1">#REF!</definedName>
    <definedName name="_____L1" localSheetId="10">#REF!</definedName>
    <definedName name="_____L1" localSheetId="8">#REF!</definedName>
    <definedName name="_____L1" localSheetId="4">#REF!</definedName>
    <definedName name="_____L1" localSheetId="5">#REF!</definedName>
    <definedName name="_____L1" localSheetId="6">#REF!</definedName>
    <definedName name="_____L1">#REF!</definedName>
    <definedName name="_____L2" localSheetId="10">#REF!</definedName>
    <definedName name="_____L2" localSheetId="8">#REF!</definedName>
    <definedName name="_____L2" localSheetId="4">#REF!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_vz2" localSheetId="9">#REF!</definedName>
    <definedName name="_____vz2" localSheetId="10">#REF!</definedName>
    <definedName name="_____vz2" localSheetId="8">#REF!</definedName>
    <definedName name="_____vz2" localSheetId="4">#REF!</definedName>
    <definedName name="_____vz2">#REF!</definedName>
    <definedName name="____a03" localSheetId="10">#REF!</definedName>
    <definedName name="____a03" localSheetId="8">#REF!</definedName>
    <definedName name="____a03" localSheetId="4">#REF!</definedName>
    <definedName name="____a03">#REF!</definedName>
    <definedName name="____A1" localSheetId="10">#REF!</definedName>
    <definedName name="____A1" localSheetId="8">#REF!</definedName>
    <definedName name="____A1" localSheetId="4">#REF!</definedName>
    <definedName name="____A1">#REF!</definedName>
    <definedName name="____A25" localSheetId="10">#REF!</definedName>
    <definedName name="____A25" localSheetId="4">#REF!</definedName>
    <definedName name="____A25">#REF!</definedName>
    <definedName name="____CD1" localSheetId="10">#REF!</definedName>
    <definedName name="____CD1" localSheetId="4">#REF!</definedName>
    <definedName name="____CD1">#REF!</definedName>
    <definedName name="____ddd1" localSheetId="10">#REF!</definedName>
    <definedName name="____ddd1" localSheetId="4">#REF!</definedName>
    <definedName name="____ddd1">#REF!</definedName>
    <definedName name="____G2" localSheetId="10">#REF!</definedName>
    <definedName name="____G2" localSheetId="4">#REF!</definedName>
    <definedName name="____G2">#REF!</definedName>
    <definedName name="____gol2" localSheetId="1">[2]DATOS!$I$1:$I$65536</definedName>
    <definedName name="____gol2">[1]DATOS!$I$1:$I$65536</definedName>
    <definedName name="____gol3" localSheetId="1">[2]DATOS!$M$1:$M$65536</definedName>
    <definedName name="____gol3">[1]DATOS!$M$1:$M$65536</definedName>
    <definedName name="____JJ1" localSheetId="9">#REF!</definedName>
    <definedName name="____JJ1" localSheetId="10">#REF!</definedName>
    <definedName name="____JJ1" localSheetId="8">#REF!</definedName>
    <definedName name="____JJ1" localSheetId="4">#REF!</definedName>
    <definedName name="____JJ1">#REF!</definedName>
    <definedName name="____K1" localSheetId="10">#REF!</definedName>
    <definedName name="____K1" localSheetId="8">#REF!</definedName>
    <definedName name="____K1" localSheetId="7">#REF!</definedName>
    <definedName name="____K1" localSheetId="4">#REF!</definedName>
    <definedName name="____K1" localSheetId="5">#REF!</definedName>
    <definedName name="____K1" localSheetId="6">#REF!</definedName>
    <definedName name="____K1">#REF!</definedName>
    <definedName name="____L1" localSheetId="10">#REF!</definedName>
    <definedName name="____L1" localSheetId="8">#REF!</definedName>
    <definedName name="____L1" localSheetId="4">#REF!</definedName>
    <definedName name="____L1" localSheetId="5">#REF!</definedName>
    <definedName name="____L1" localSheetId="6">#REF!</definedName>
    <definedName name="____L1">#REF!</definedName>
    <definedName name="____L2" localSheetId="10">#REF!</definedName>
    <definedName name="____L2" localSheetId="8">#REF!</definedName>
    <definedName name="____L2" localSheetId="4">#REF!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_vz2" localSheetId="9">#REF!</definedName>
    <definedName name="____vz2" localSheetId="10">#REF!</definedName>
    <definedName name="____vz2" localSheetId="8">#REF!</definedName>
    <definedName name="____vz2" localSheetId="4">#REF!</definedName>
    <definedName name="____vz2">#REF!</definedName>
    <definedName name="___a03" localSheetId="10">#REF!</definedName>
    <definedName name="___a03" localSheetId="8">#REF!</definedName>
    <definedName name="___a03" localSheetId="4">#REF!</definedName>
    <definedName name="___a03">#REF!</definedName>
    <definedName name="___A1" localSheetId="10">#REF!</definedName>
    <definedName name="___A1" localSheetId="8">#REF!</definedName>
    <definedName name="___A1" localSheetId="4">#REF!</definedName>
    <definedName name="___A1">#REF!</definedName>
    <definedName name="___A25" localSheetId="10">#REF!</definedName>
    <definedName name="___A25" localSheetId="4">#REF!</definedName>
    <definedName name="___A25">#REF!</definedName>
    <definedName name="___CD1" localSheetId="10">#REF!</definedName>
    <definedName name="___CD1" localSheetId="4">#REF!</definedName>
    <definedName name="___CD1">#REF!</definedName>
    <definedName name="___ddd1" localSheetId="10">#REF!</definedName>
    <definedName name="___ddd1" localSheetId="4">#REF!</definedName>
    <definedName name="___ddd1">#REF!</definedName>
    <definedName name="___G2" localSheetId="10">#REF!</definedName>
    <definedName name="___G2" localSheetId="4">#REF!</definedName>
    <definedName name="___G2">#REF!</definedName>
    <definedName name="___gol2" localSheetId="1">[2]DATOS!$I$1:$I$65536</definedName>
    <definedName name="___gol2">[1]DATOS!$I$1:$I$65536</definedName>
    <definedName name="___gol3" localSheetId="1">[2]DATOS!$M$1:$M$65536</definedName>
    <definedName name="___gol3">[1]DATOS!$M$1:$M$65536</definedName>
    <definedName name="___JJ1" localSheetId="9">#REF!</definedName>
    <definedName name="___JJ1" localSheetId="10">#REF!</definedName>
    <definedName name="___JJ1" localSheetId="8">#REF!</definedName>
    <definedName name="___JJ1" localSheetId="4">#REF!</definedName>
    <definedName name="___JJ1">#REF!</definedName>
    <definedName name="___K1" localSheetId="10">#REF!</definedName>
    <definedName name="___K1" localSheetId="8">#REF!</definedName>
    <definedName name="___K1" localSheetId="7">#REF!</definedName>
    <definedName name="___K1" localSheetId="4">#REF!</definedName>
    <definedName name="___K1" localSheetId="5">#REF!</definedName>
    <definedName name="___K1" localSheetId="6">#REF!</definedName>
    <definedName name="___K1">#REF!</definedName>
    <definedName name="___L1" localSheetId="10">#REF!</definedName>
    <definedName name="___L1" localSheetId="8">#REF!</definedName>
    <definedName name="___L1" localSheetId="4">#REF!</definedName>
    <definedName name="___L1" localSheetId="5">#REF!</definedName>
    <definedName name="___L1" localSheetId="6">#REF!</definedName>
    <definedName name="___L1">#REF!</definedName>
    <definedName name="___L2" localSheetId="10">#REF!</definedName>
    <definedName name="___L2" localSheetId="8">#REF!</definedName>
    <definedName name="___L2" localSheetId="4">#REF!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_vz2" localSheetId="9">#REF!</definedName>
    <definedName name="___vz2" localSheetId="10">#REF!</definedName>
    <definedName name="___vz2" localSheetId="8">#REF!</definedName>
    <definedName name="___vz2" localSheetId="4">#REF!</definedName>
    <definedName name="___vz2">#REF!</definedName>
    <definedName name="__a03" localSheetId="10">#REF!</definedName>
    <definedName name="__a03" localSheetId="8">#REF!</definedName>
    <definedName name="__a03" localSheetId="4">#REF!</definedName>
    <definedName name="__a03">#REF!</definedName>
    <definedName name="__A1" localSheetId="10">#REF!</definedName>
    <definedName name="__A1" localSheetId="8">#REF!</definedName>
    <definedName name="__A1" localSheetId="4">#REF!</definedName>
    <definedName name="__A1">#REF!</definedName>
    <definedName name="__A25" localSheetId="10">#REF!</definedName>
    <definedName name="__A25" localSheetId="4">#REF!</definedName>
    <definedName name="__A25">#REF!</definedName>
    <definedName name="__CD1" localSheetId="10">#REF!</definedName>
    <definedName name="__CD1" localSheetId="4">#REF!</definedName>
    <definedName name="__CD1">#REF!</definedName>
    <definedName name="__ddd1" localSheetId="10">#REF!</definedName>
    <definedName name="__ddd1" localSheetId="4">#REF!</definedName>
    <definedName name="__ddd1">#REF!</definedName>
    <definedName name="__G2" localSheetId="10">#REF!</definedName>
    <definedName name="__G2" localSheetId="4">#REF!</definedName>
    <definedName name="__G2">#REF!</definedName>
    <definedName name="__gol2" localSheetId="1">[2]DATOS!$I$1:$I$65536</definedName>
    <definedName name="__gol2">[1]DATOS!$I$1:$I$65536</definedName>
    <definedName name="__gol3" localSheetId="1">[2]DATOS!$M$1:$M$65536</definedName>
    <definedName name="__gol3">[1]DATOS!$M$1:$M$65536</definedName>
    <definedName name="__JJ1" localSheetId="9">#REF!</definedName>
    <definedName name="__JJ1" localSheetId="10">#REF!</definedName>
    <definedName name="__JJ1" localSheetId="8">#REF!</definedName>
    <definedName name="__JJ1" localSheetId="4">#REF!</definedName>
    <definedName name="__JJ1">#REF!</definedName>
    <definedName name="__K1" localSheetId="10">#REF!</definedName>
    <definedName name="__K1" localSheetId="8">#REF!</definedName>
    <definedName name="__K1" localSheetId="4">#REF!</definedName>
    <definedName name="__K1">#REF!</definedName>
    <definedName name="__L1" localSheetId="10">#REF!</definedName>
    <definedName name="__L1" localSheetId="8">#REF!</definedName>
    <definedName name="__L1" localSheetId="4">#REF!</definedName>
    <definedName name="__L1">#REF!</definedName>
    <definedName name="__L2" localSheetId="10">#REF!</definedName>
    <definedName name="__L2" localSheetId="4">#REF!</definedName>
    <definedName name="__L2">#REF!</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_vz2" localSheetId="9">#REF!</definedName>
    <definedName name="__vz2" localSheetId="10">#REF!</definedName>
    <definedName name="__vz2" localSheetId="8">#REF!</definedName>
    <definedName name="__vz2" localSheetId="4">#REF!</definedName>
    <definedName name="__vz2">#REF!</definedName>
    <definedName name="_a03" localSheetId="10">#REF!</definedName>
    <definedName name="_a03" localSheetId="8">#REF!</definedName>
    <definedName name="_a03" localSheetId="4">#REF!</definedName>
    <definedName name="_a03">#REF!</definedName>
    <definedName name="_A1" localSheetId="10">#REF!</definedName>
    <definedName name="_A1" localSheetId="8">#REF!</definedName>
    <definedName name="_A1" localSheetId="4">#REF!</definedName>
    <definedName name="_A1">#REF!</definedName>
    <definedName name="_A25" localSheetId="10">#REF!</definedName>
    <definedName name="_A25" localSheetId="4">#REF!</definedName>
    <definedName name="_A25">#REF!</definedName>
    <definedName name="_CD1" localSheetId="10">#REF!</definedName>
    <definedName name="_CD1" localSheetId="4">#REF!</definedName>
    <definedName name="_CD1">#REF!</definedName>
    <definedName name="_ddd1" localSheetId="10">#REF!</definedName>
    <definedName name="_ddd1" localSheetId="4">#REF!</definedName>
    <definedName name="_ddd1">#REF!</definedName>
    <definedName name="_fc" localSheetId="10">#REF!</definedName>
    <definedName name="_fc" localSheetId="8">#REF!</definedName>
    <definedName name="_fc" localSheetId="7">#REF!</definedName>
    <definedName name="_fc" localSheetId="4">#REF!</definedName>
    <definedName name="_fc" localSheetId="5">#REF!</definedName>
    <definedName name="_fc" localSheetId="6">#REF!</definedName>
    <definedName name="_fc">#REF!</definedName>
    <definedName name="_G2" localSheetId="10">#REF!</definedName>
    <definedName name="_G2" localSheetId="4">#REF!</definedName>
    <definedName name="_G2">#REF!</definedName>
    <definedName name="_gol2" localSheetId="1">[2]DATOS!$I$1:$I$65536</definedName>
    <definedName name="_gol2">[1]DATOS!$I$1:$I$65536</definedName>
    <definedName name="_gol3" localSheetId="1">[2]DATOS!$M$1:$M$65536</definedName>
    <definedName name="_gol3">[1]DATOS!$M$1:$M$65536</definedName>
    <definedName name="_JJ1" localSheetId="9">#REF!</definedName>
    <definedName name="_JJ1" localSheetId="10">#REF!</definedName>
    <definedName name="_JJ1" localSheetId="8">#REF!</definedName>
    <definedName name="_JJ1" localSheetId="4">#REF!</definedName>
    <definedName name="_JJ1">#REF!</definedName>
    <definedName name="_K1" localSheetId="10">#REF!</definedName>
    <definedName name="_K1" localSheetId="8">#REF!</definedName>
    <definedName name="_K1" localSheetId="7">#REF!</definedName>
    <definedName name="_K1" localSheetId="4">#REF!</definedName>
    <definedName name="_K1" localSheetId="5">#REF!</definedName>
    <definedName name="_K1" localSheetId="6">#REF!</definedName>
    <definedName name="_K1">#REF!</definedName>
    <definedName name="_L1" localSheetId="10">#REF!</definedName>
    <definedName name="_L1" localSheetId="8">#REF!</definedName>
    <definedName name="_L1" localSheetId="4">#REF!</definedName>
    <definedName name="_L1" localSheetId="5">#REF!</definedName>
    <definedName name="_L1" localSheetId="6">#REF!</definedName>
    <definedName name="_L1">#REF!</definedName>
    <definedName name="_L2" localSheetId="10">#REF!</definedName>
    <definedName name="_L2" localSheetId="8">#REF!</definedName>
    <definedName name="_L2" localSheetId="4">#REF!</definedName>
    <definedName name="_L2" localSheetId="5">#REF!</definedName>
    <definedName name="_L2" localSheetId="6">#REF!</definedName>
    <definedName name="_L2">#REF!</definedName>
    <definedName name="_Order1" hidden="1">255</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9" hidden="1">#REF!</definedName>
    <definedName name="_Regression_Out" localSheetId="10" hidden="1">#REF!</definedName>
    <definedName name="_Regression_Out" localSheetId="8" hidden="1">#REF!</definedName>
    <definedName name="_Regression_Out" localSheetId="7" hidden="1">#REF!</definedName>
    <definedName name="_Regression_Out" localSheetId="4" hidden="1">#REF!</definedName>
    <definedName name="_Regression_Out" localSheetId="5" hidden="1">#REF!</definedName>
    <definedName name="_Regression_Out" localSheetId="6" hidden="1">#REF!</definedName>
    <definedName name="_Regression_Out" hidden="1">#REF!</definedName>
    <definedName name="_Regression_X" localSheetId="10" hidden="1">#REF!</definedName>
    <definedName name="_Regression_X" localSheetId="8" hidden="1">#REF!</definedName>
    <definedName name="_Regression_X" localSheetId="4" hidden="1">#REF!</definedName>
    <definedName name="_Regression_X" localSheetId="5" hidden="1">#REF!</definedName>
    <definedName name="_Regression_X" localSheetId="6" hidden="1">#REF!</definedName>
    <definedName name="_Regression_X" hidden="1">#REF!</definedName>
    <definedName name="_Regression_Y" localSheetId="10" hidden="1">#REF!</definedName>
    <definedName name="_Regression_Y" localSheetId="8" hidden="1">#REF!</definedName>
    <definedName name="_Regression_Y" localSheetId="4" hidden="1">#REF!</definedName>
    <definedName name="_Regression_Y" localSheetId="5" hidden="1">#REF!</definedName>
    <definedName name="_Regression_Y" localSheetId="6" hidden="1">#REF!</definedName>
    <definedName name="_Regression_Y" hidden="1">#REF!</definedName>
    <definedName name="_vz2" localSheetId="10">#REF!</definedName>
    <definedName name="_vz2" localSheetId="4">#REF!</definedName>
    <definedName name="_vz2">#REF!</definedName>
    <definedName name="A" localSheetId="10">#REF!</definedName>
    <definedName name="A" localSheetId="4">#REF!</definedName>
    <definedName name="A">#REF!</definedName>
    <definedName name="A_IMPRESIÓN_IM" localSheetId="10">#REF!</definedName>
    <definedName name="A_IMPRESIÓN_IM" localSheetId="4">#REF!</definedName>
    <definedName name="A_IMPRESIÓN_IM" localSheetId="5">#REF!</definedName>
    <definedName name="A_IMPRESIÓN_IM">#REF!</definedName>
    <definedName name="AAA" localSheetId="10">#REF!</definedName>
    <definedName name="AAA" localSheetId="4">#REF!</definedName>
    <definedName name="AAA">#REF!</definedName>
    <definedName name="AAAA" localSheetId="10">#REF!</definedName>
    <definedName name="AAAA" localSheetId="4">#REF!</definedName>
    <definedName name="AAAA">#REF!</definedName>
    <definedName name="AAAAA" localSheetId="10">#REF!</definedName>
    <definedName name="AAAAA" localSheetId="4">#REF!</definedName>
    <definedName name="AAAAA">#REF!</definedName>
    <definedName name="AAAAAA" localSheetId="10">#REF!</definedName>
    <definedName name="AAAAAA" localSheetId="4">#REF!</definedName>
    <definedName name="AAAAAA">#REF!</definedName>
    <definedName name="AAIU" localSheetId="9">'[3]Resumen resul laborat'!$AE$5:$AE$33</definedName>
    <definedName name="AAIU" localSheetId="10">'[3]Resumen resul laborat'!$AE$5:$AE$33</definedName>
    <definedName name="AAIU" localSheetId="8">'[3]Resumen resul laborat'!$AE$5:$AE$33</definedName>
    <definedName name="AAIU" localSheetId="7">'[3]Resumen resul laborat'!$AE$5:$AE$33</definedName>
    <definedName name="AAIU" localSheetId="4">'[3]Resumen resul laborat'!$AE$5:$AE$33</definedName>
    <definedName name="AAIU" localSheetId="5">'[3]Resumen resul laborat'!$AE$5:$AE$33</definedName>
    <definedName name="AAIU" localSheetId="6">'[4]Resumen resul laborat'!$AE$5:$AE$33</definedName>
    <definedName name="AAIU">'[3]Resumen resul laborat'!$AE$5:$AE$33</definedName>
    <definedName name="Acumulado">[5]Datos!$S$3:$S$1912</definedName>
    <definedName name="AIU" localSheetId="9">'[3]Resumen resul laborat'!$AE$5:$AE$34</definedName>
    <definedName name="AIU" localSheetId="10">'[3]Resumen resul laborat'!$AE$5:$AE$34</definedName>
    <definedName name="AIU" localSheetId="8">'[3]Resumen resul laborat'!$AE$5:$AE$34</definedName>
    <definedName name="AIU" localSheetId="7">'[3]Resumen resul laborat'!$AE$5:$AE$34</definedName>
    <definedName name="AIU" localSheetId="4">'[3]Resumen resul laborat'!$AE$5:$AE$34</definedName>
    <definedName name="AIU" localSheetId="5">'[3]Resumen resul laborat'!$AE$5:$AE$34</definedName>
    <definedName name="AIU" localSheetId="6">'[4]Resumen resul laborat'!$AE$5:$AE$34</definedName>
    <definedName name="AIU">'[3]Resumen resul laborat'!$AE$5:$AE$34</definedName>
    <definedName name="alaaa" localSheetId="9">#REF!</definedName>
    <definedName name="alaaa" localSheetId="10">#REF!</definedName>
    <definedName name="alaaa" localSheetId="8">#REF!</definedName>
    <definedName name="alaaa" localSheetId="4">#REF!</definedName>
    <definedName name="alaaa">#REF!</definedName>
    <definedName name="alarg" localSheetId="10">#REF!</definedName>
    <definedName name="alarg" localSheetId="8">#REF!</definedName>
    <definedName name="alarg" localSheetId="4">#REF!</definedName>
    <definedName name="alarg">#REF!</definedName>
    <definedName name="_xlnm.Print_Area" localSheetId="2">Financiero!$B$1:$U$180</definedName>
    <definedName name="_xlnm.Print_Area" localSheetId="1">Predial!$A$1:$I$46</definedName>
    <definedName name="_xlnm.Print_Area" localSheetId="10">'Reg fotográfico ambiental UF2,1'!$B$1:$M$338</definedName>
    <definedName name="_xlnm.Print_Area" localSheetId="8">'Registro fotográfico OyM'!$B$1:$M$101</definedName>
    <definedName name="_xlnm.Print_Area" localSheetId="4">'Registro fotográfico redes'!$B$1:$L$133</definedName>
    <definedName name="_xlnm.Print_Area" localSheetId="3">'Registro fotográfico social'!$A$1:$K$69</definedName>
    <definedName name="_xlnm.Print_Area" localSheetId="5">'Registro fotográfico técnico'!$B$1:$L$104</definedName>
    <definedName name="_xlnm.Print_Area" localSheetId="6">'Registro fotográfico túnel'!$B$1:$M$229</definedName>
    <definedName name="arena" localSheetId="9">#REF!</definedName>
    <definedName name="arena" localSheetId="10">#REF!</definedName>
    <definedName name="arena" localSheetId="8">#REF!</definedName>
    <definedName name="arena" localSheetId="4">#REF!</definedName>
    <definedName name="arena">#REF!</definedName>
    <definedName name="asentamiento" localSheetId="10">#REF!</definedName>
    <definedName name="asentamiento" localSheetId="8">#REF!</definedName>
    <definedName name="asentamiento" localSheetId="7">#REF!</definedName>
    <definedName name="asentamiento" localSheetId="4">#REF!</definedName>
    <definedName name="asentamiento" localSheetId="5">#REF!</definedName>
    <definedName name="asentamiento" localSheetId="6">#REF!</definedName>
    <definedName name="asentamiento">#REF!</definedName>
    <definedName name="BANCO">'[6]Consignaciones CCS'!$D$8:$D$379</definedName>
    <definedName name="bbb" localSheetId="2">[1]DATOS!#REF!</definedName>
    <definedName name="bbb" localSheetId="1">[2]DATOS!#REF!</definedName>
    <definedName name="bbb" localSheetId="9">[1]DATOS!#REF!</definedName>
    <definedName name="bbb" localSheetId="10">[1]DATOS!#REF!</definedName>
    <definedName name="bbb" localSheetId="8">[1]DATOS!#REF!</definedName>
    <definedName name="bbb" localSheetId="7">[1]DATOS!#REF!</definedName>
    <definedName name="bbb" localSheetId="4">[1]DATOS!#REF!</definedName>
    <definedName name="bbb" localSheetId="3">[1]DATOS!#REF!</definedName>
    <definedName name="bbb" localSheetId="5">[1]DATOS!#REF!</definedName>
    <definedName name="bbb">[1]DATOS!#REF!</definedName>
    <definedName name="boor" localSheetId="10" hidden="1">[7]L!#REF!</definedName>
    <definedName name="boor" localSheetId="8" hidden="1">[7]L!#REF!</definedName>
    <definedName name="boor" localSheetId="4" hidden="1">[7]L!#REF!</definedName>
    <definedName name="boor" hidden="1">[7]L!#REF!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9">#REF!</definedName>
    <definedName name="BuiltIn_Print_Titles___0___0___0___0___0" localSheetId="10">#REF!</definedName>
    <definedName name="BuiltIn_Print_Titles___0___0___0___0___0" localSheetId="8">#REF!</definedName>
    <definedName name="BuiltIn_Print_Titles___0___0___0___0___0" localSheetId="7">#REF!</definedName>
    <definedName name="BuiltIn_Print_Titles___0___0___0___0___0" localSheetId="4">#REF!</definedName>
    <definedName name="BuiltIn_Print_Titles___0___0___0___0___0" localSheetId="5">#REF!</definedName>
    <definedName name="BuiltIn_Print_Titles___0___0___0___0___0" localSheetId="6">#REF!</definedName>
    <definedName name="BuiltIn_Print_Titles___0___0___0___0___0">#REF!</definedName>
    <definedName name="C.B.R._USME" localSheetId="10">#REF!</definedName>
    <definedName name="C.B.R._USME" localSheetId="8">#REF!</definedName>
    <definedName name="C.B.R._USME" localSheetId="4">#REF!</definedName>
    <definedName name="C.B.R._USME">#REF!</definedName>
    <definedName name="C.B.R_Usme" localSheetId="10">#REF!</definedName>
    <definedName name="C.B.R_Usme" localSheetId="4">#REF!</definedName>
    <definedName name="C.B.R_Usme">#REF!</definedName>
    <definedName name="C_B_R_USME" localSheetId="10">#REF!</definedName>
    <definedName name="C_B_R_USME" localSheetId="4">#REF!</definedName>
    <definedName name="C_B_R_USME">#REF!</definedName>
    <definedName name="CARACTERIZACION" localSheetId="10">#REF!</definedName>
    <definedName name="CARACTERIZACION" localSheetId="4">#REF!</definedName>
    <definedName name="CARACTERIZACION">#REF!</definedName>
    <definedName name="CARAS" localSheetId="10">#REF!</definedName>
    <definedName name="CARAS" localSheetId="4">#REF!</definedName>
    <definedName name="CARAS">#REF!</definedName>
    <definedName name="CARASF2" localSheetId="10">#REF!</definedName>
    <definedName name="CARASF2" localSheetId="4">#REF!</definedName>
    <definedName name="CARASF2">#REF!</definedName>
    <definedName name="CARLOS" localSheetId="10">#REF!</definedName>
    <definedName name="CARLOS" localSheetId="4">#REF!</definedName>
    <definedName name="CARLOS">#REF!</definedName>
    <definedName name="CARSF1" localSheetId="10">#REF!</definedName>
    <definedName name="CARSF1" localSheetId="4">#REF!</definedName>
    <definedName name="CARSF1">#REF!</definedName>
    <definedName name="CARSF2" localSheetId="10">#REF!</definedName>
    <definedName name="CARSF2" localSheetId="4">#REF!</definedName>
    <definedName name="CARSF2">#REF!</definedName>
    <definedName name="CARSF3" localSheetId="10">#REF!</definedName>
    <definedName name="CARSF3" localSheetId="4">#REF!</definedName>
    <definedName name="CARSF3">#REF!</definedName>
    <definedName name="Cimiento">[8]Hoja2!$C$9:$C$11</definedName>
    <definedName name="Clasificacion" localSheetId="10">[9]!Clasificacion</definedName>
    <definedName name="Clasificacion" localSheetId="4">[9]!Clasificacion</definedName>
    <definedName name="Clasificacion">[9]!Clasificacion</definedName>
    <definedName name="CLASIFICACION1" localSheetId="9">#REF!</definedName>
    <definedName name="CLASIFICACION1" localSheetId="10">#REF!</definedName>
    <definedName name="CLASIFICACION1" localSheetId="8">#REF!</definedName>
    <definedName name="CLASIFICACION1" localSheetId="4">#REF!</definedName>
    <definedName name="CLASIFICACION1">#REF!</definedName>
    <definedName name="CLASIFICACION2" localSheetId="10">#REF!</definedName>
    <definedName name="CLASIFICACION2" localSheetId="8">#REF!</definedName>
    <definedName name="CLASIFICACION2" localSheetId="4">#REF!</definedName>
    <definedName name="CLASIFICACION2">#REF!</definedName>
    <definedName name="CONCEPTO">'[6]Consignaciones CCS'!$G$8:$G$379</definedName>
    <definedName name="COTA" localSheetId="9">#REF!</definedName>
    <definedName name="COTA" localSheetId="10">#REF!</definedName>
    <definedName name="COTA" localSheetId="8">#REF!</definedName>
    <definedName name="COTA" localSheetId="4">#REF!</definedName>
    <definedName name="COTA">#REF!</definedName>
    <definedName name="CUA" localSheetId="10">#REF!</definedName>
    <definedName name="CUA" localSheetId="8">#REF!</definedName>
    <definedName name="CUA" localSheetId="7">#REF!</definedName>
    <definedName name="CUA" localSheetId="4">#REF!</definedName>
    <definedName name="CUA" localSheetId="5">#REF!</definedName>
    <definedName name="CUA" localSheetId="6">#REF!</definedName>
    <definedName name="CUA">#REF!</definedName>
    <definedName name="CUADR1" localSheetId="10">#REF!</definedName>
    <definedName name="CUADR1" localSheetId="4">#REF!</definedName>
    <definedName name="CUADR1">#REF!</definedName>
    <definedName name="CUADRO" localSheetId="10">#REF!</definedName>
    <definedName name="CUADRO" localSheetId="8">#REF!</definedName>
    <definedName name="CUADRO" localSheetId="4">#REF!</definedName>
    <definedName name="CUADRO" localSheetId="5">#REF!</definedName>
    <definedName name="CUADRO" localSheetId="6">#REF!</definedName>
    <definedName name="CUADRO">#REF!</definedName>
    <definedName name="CVBBB" localSheetId="10">#REF!</definedName>
    <definedName name="CVBBB" localSheetId="4">#REF!</definedName>
    <definedName name="CVBBB">#REF!</definedName>
    <definedName name="D" localSheetId="10">#REF!</definedName>
    <definedName name="D" localSheetId="8">#REF!</definedName>
    <definedName name="D" localSheetId="4">#REF!</definedName>
    <definedName name="D" localSheetId="5">#REF!</definedName>
    <definedName name="D" localSheetId="6">#REF!</definedName>
    <definedName name="D">#REF!</definedName>
    <definedName name="Datos" localSheetId="10">#REF!</definedName>
    <definedName name="Datos" localSheetId="4">#REF!</definedName>
    <definedName name="Datos" localSheetId="5">#REF!</definedName>
    <definedName name="Datos">#REF!</definedName>
    <definedName name="dddd" localSheetId="10">#REF!</definedName>
    <definedName name="dddd" localSheetId="4">#REF!</definedName>
    <definedName name="dddd">#REF!</definedName>
    <definedName name="DEPARTAMENTO" localSheetId="10">#REF!</definedName>
    <definedName name="DEPARTAMENTO" localSheetId="4">#REF!</definedName>
    <definedName name="DEPARTAMENTO" localSheetId="5">#REF!</definedName>
    <definedName name="DEPARTAMENTO">#REF!</definedName>
    <definedName name="DEPARTAMENTO1" localSheetId="10">#REF!</definedName>
    <definedName name="DEPARTAMENTO1" localSheetId="4">#REF!</definedName>
    <definedName name="DEPARTAMENTO1" localSheetId="5">#REF!</definedName>
    <definedName name="DEPARTAMENTO1">#REF!</definedName>
    <definedName name="desc" localSheetId="1">[2]DATOS!$C$1:$C$65536</definedName>
    <definedName name="desc">[1]DATOS!$C$1:$C$65536</definedName>
    <definedName name="Descripcion">[5]Datos!$B$3:$B$16384</definedName>
    <definedName name="dgdgdg" localSheetId="9">#REF!</definedName>
    <definedName name="dgdgdg" localSheetId="10">#REF!</definedName>
    <definedName name="dgdgdg" localSheetId="8">#REF!</definedName>
    <definedName name="dgdgdg" localSheetId="4">#REF!</definedName>
    <definedName name="dgdgdg">#REF!</definedName>
    <definedName name="dgdgfe" localSheetId="10">#REF!</definedName>
    <definedName name="dgdgfe" localSheetId="8">#REF!</definedName>
    <definedName name="dgdgfe" localSheetId="4">#REF!</definedName>
    <definedName name="dgdgfe">#REF!</definedName>
    <definedName name="DIANA" localSheetId="10">#REF!</definedName>
    <definedName name="DIANA" localSheetId="8">#REF!</definedName>
    <definedName name="DIANA" localSheetId="4">#REF!</definedName>
    <definedName name="DIANA">#REF!</definedName>
    <definedName name="DISEÑOMARSHALL" localSheetId="10">#REF!</definedName>
    <definedName name="DISEÑOMARSHALL" localSheetId="4">#REF!</definedName>
    <definedName name="DISEÑOMARSHALL">#REF!</definedName>
    <definedName name="DIVISION">#N/A</definedName>
    <definedName name="DLKFK" localSheetId="9">#REF!</definedName>
    <definedName name="DLKFK" localSheetId="10">#REF!</definedName>
    <definedName name="DLKFK" localSheetId="8">#REF!</definedName>
    <definedName name="DLKFK" localSheetId="7">#REF!</definedName>
    <definedName name="DLKFK" localSheetId="4">#REF!</definedName>
    <definedName name="DLKFK" localSheetId="5">#REF!</definedName>
    <definedName name="DLKFK" localSheetId="6">#REF!</definedName>
    <definedName name="DLKFK">#REF!</definedName>
    <definedName name="ENE">#N/A</definedName>
    <definedName name="enero" localSheetId="2">[1]DATOS!#REF!</definedName>
    <definedName name="enero" localSheetId="9">[1]DATOS!#REF!</definedName>
    <definedName name="enero" localSheetId="10">[1]DATOS!#REF!</definedName>
    <definedName name="enero" localSheetId="8">[1]DATOS!#REF!</definedName>
    <definedName name="enero" localSheetId="7">[1]DATOS!#REF!</definedName>
    <definedName name="enero" localSheetId="4">[1]DATOS!#REF!</definedName>
    <definedName name="enero">[1]DATOS!#REF!</definedName>
    <definedName name="EQUIV" localSheetId="9">#REF!</definedName>
    <definedName name="EQUIV" localSheetId="10">#REF!</definedName>
    <definedName name="EQUIV" localSheetId="8">#REF!</definedName>
    <definedName name="EQUIV" localSheetId="4">#REF!</definedName>
    <definedName name="EQUIV">#REF!</definedName>
    <definedName name="Estabilidad" localSheetId="10">#REF!</definedName>
    <definedName name="Estabilidad" localSheetId="8">#REF!</definedName>
    <definedName name="Estabilidad" localSheetId="4">#REF!</definedName>
    <definedName name="Estabilidad">#REF!</definedName>
    <definedName name="Estabilidad2" localSheetId="10">#REF!</definedName>
    <definedName name="Estabilidad2" localSheetId="8">#REF!</definedName>
    <definedName name="Estabilidad2" localSheetId="4">#REF!</definedName>
    <definedName name="Estabilidad2">#REF!</definedName>
    <definedName name="Estabilidad3" localSheetId="10">#REF!</definedName>
    <definedName name="Estabilidad3" localSheetId="4">#REF!</definedName>
    <definedName name="Estabilidad3">#REF!</definedName>
    <definedName name="ESTACION">'[6]Consignaciones CCS'!$A$8:$A$379</definedName>
    <definedName name="extracciom" localSheetId="9">#REF!</definedName>
    <definedName name="extracciom" localSheetId="10">#REF!</definedName>
    <definedName name="extracciom" localSheetId="8">#REF!</definedName>
    <definedName name="extracciom" localSheetId="7">#REF!</definedName>
    <definedName name="extracciom" localSheetId="4">#REF!</definedName>
    <definedName name="extracciom" localSheetId="5">#REF!</definedName>
    <definedName name="extracciom" localSheetId="6">#REF!</definedName>
    <definedName name="extracciom">#REF!</definedName>
    <definedName name="FacCorec2" localSheetId="10">#REF!</definedName>
    <definedName name="FacCorec2" localSheetId="8">#REF!</definedName>
    <definedName name="FacCorec2" localSheetId="4">#REF!</definedName>
    <definedName name="FacCorec2">#REF!</definedName>
    <definedName name="Faccorec3" localSheetId="10">#REF!</definedName>
    <definedName name="Faccorec3" localSheetId="4">#REF!</definedName>
    <definedName name="Faccorec3">#REF!</definedName>
    <definedName name="FactCorrecc" localSheetId="10">#REF!</definedName>
    <definedName name="FactCorrecc" localSheetId="4">#REF!</definedName>
    <definedName name="FactCorrecc">#REF!</definedName>
    <definedName name="feb" localSheetId="2">#REF!</definedName>
    <definedName name="feb" localSheetId="10">#REF!</definedName>
    <definedName name="feb" localSheetId="7">#REF!</definedName>
    <definedName name="feb" localSheetId="4">#REF!</definedName>
    <definedName name="feb">#REF!</definedName>
    <definedName name="fecha" localSheetId="1">[2]DATOS!$D$1:$D$65536</definedName>
    <definedName name="fecha">[1]DATOS!$D$1:$D$65536</definedName>
    <definedName name="FECHA_DE_RECAUDO">'[6]Consignaciones CCS'!$C$8:$C$379</definedName>
    <definedName name="fecha_inicio" localSheetId="2">'[10]Ficha Financiera'!$L$12</definedName>
    <definedName name="fecha_inicio" localSheetId="1">'[11]Ficha Financiera'!$L$12</definedName>
    <definedName name="fecha_inicio" localSheetId="9">'[12]Ficha Financiera'!$L$12</definedName>
    <definedName name="fecha_inicio" localSheetId="10">'[12]Ficha Financiera'!$L$12</definedName>
    <definedName name="fecha_inicio" localSheetId="3">'[13]Ficha Financiera'!$L$12</definedName>
    <definedName name="fecha_inicio" localSheetId="5">'[14]Ficha Financiera'!$L$12</definedName>
    <definedName name="fecha_inicio">'[14]Ficha Financiera'!$L$12</definedName>
    <definedName name="fff" localSheetId="9">#REF!</definedName>
    <definedName name="fff" localSheetId="10">#REF!</definedName>
    <definedName name="fff" localSheetId="8">#REF!</definedName>
    <definedName name="fff" localSheetId="4">#REF!</definedName>
    <definedName name="fff">#REF!</definedName>
    <definedName name="FIRMA" localSheetId="9">INDIRECTOMIFOTO</definedName>
    <definedName name="FIRMA" localSheetId="10">INDIRECTOMIFOTO</definedName>
    <definedName name="FIRMA" localSheetId="8">INDIRECTOMIFOTO</definedName>
    <definedName name="FIRMA" localSheetId="4">INDIRECTOMIFOTO</definedName>
    <definedName name="FIRMA">INDIRECTOMIFOTO</definedName>
    <definedName name="Flujo" localSheetId="9">#REF!</definedName>
    <definedName name="Flujo" localSheetId="10">#REF!</definedName>
    <definedName name="Flujo" localSheetId="8">#REF!</definedName>
    <definedName name="Flujo" localSheetId="4">#REF!</definedName>
    <definedName name="Flujo">#REF!</definedName>
    <definedName name="Flujo2" localSheetId="10">#REF!</definedName>
    <definedName name="Flujo2" localSheetId="8">#REF!</definedName>
    <definedName name="Flujo2" localSheetId="4">#REF!</definedName>
    <definedName name="Flujo2">#REF!</definedName>
    <definedName name="Flujo3" localSheetId="10">#REF!</definedName>
    <definedName name="Flujo3" localSheetId="8">#REF!</definedName>
    <definedName name="Flujo3" localSheetId="4">#REF!</definedName>
    <definedName name="Flujo3">#REF!</definedName>
    <definedName name="Fondo" localSheetId="10">#REF!</definedName>
    <definedName name="Fondo" localSheetId="4">#REF!</definedName>
    <definedName name="Fondo">#REF!</definedName>
    <definedName name="fot" localSheetId="2">[1]DATOS!#REF!</definedName>
    <definedName name="fot" localSheetId="1">[2]DATOS!#REF!</definedName>
    <definedName name="fot" localSheetId="10">[1]DATOS!#REF!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OTO">"INDIRECTOMIFOTO"</definedName>
    <definedName name="ft" localSheetId="2">[1]DATOS!#REF!</definedName>
    <definedName name="ft" localSheetId="1">[2]DATOS!#REF!</definedName>
    <definedName name="ft" localSheetId="9">[1]DATOS!#REF!</definedName>
    <definedName name="ft" localSheetId="10">[1]DATOS!#REF!</definedName>
    <definedName name="ft" localSheetId="8">[1]DATOS!#REF!</definedName>
    <definedName name="ft" localSheetId="7">[1]DATOS!#REF!</definedName>
    <definedName name="ft" localSheetId="4">[1]DATOS!#REF!</definedName>
    <definedName name="ft" localSheetId="3">[1]DATOS!#REF!</definedName>
    <definedName name="ft" localSheetId="5">[1]DATOS!#REF!</definedName>
    <definedName name="ft">[1]DATOS!#REF!</definedName>
    <definedName name="Fuente" localSheetId="10">[15]Datos!#REF!</definedName>
    <definedName name="Fuente" localSheetId="8">[15]Datos!#REF!</definedName>
    <definedName name="Fuente" localSheetId="4">[15]Datos!#REF!</definedName>
    <definedName name="Fuente">[15]Datos!#REF!</definedName>
    <definedName name="GBR" localSheetId="2">#REF!</definedName>
    <definedName name="GBR" localSheetId="1">#REF!</definedName>
    <definedName name="GBR" localSheetId="9">#REF!</definedName>
    <definedName name="GBR" localSheetId="10">#REF!</definedName>
    <definedName name="GBR" localSheetId="8">#REF!</definedName>
    <definedName name="GBR" localSheetId="7">#REF!</definedName>
    <definedName name="GBR" localSheetId="4">#REF!</definedName>
    <definedName name="GBR" localSheetId="3">#REF!</definedName>
    <definedName name="GBR" localSheetId="5">#REF!</definedName>
    <definedName name="GBR" localSheetId="6">#REF!</definedName>
    <definedName name="GBR">#REF!</definedName>
    <definedName name="gdgd" localSheetId="10">#REF!</definedName>
    <definedName name="gdgd" localSheetId="8">#REF!</definedName>
    <definedName name="gdgd" localSheetId="4">#REF!</definedName>
    <definedName name="gdgd">#REF!</definedName>
    <definedName name="ggg">'[16]AG-MOD-FINURA'!$I$14:$J$22</definedName>
    <definedName name="gol" localSheetId="1">[2]DATOS!$E$1:$E$65536</definedName>
    <definedName name="gol">[1]DATOS!$E$1:$E$65536</definedName>
    <definedName name="GRA" localSheetId="9">#REF!</definedName>
    <definedName name="GRA" localSheetId="10">#REF!</definedName>
    <definedName name="GRA" localSheetId="8">#REF!</definedName>
    <definedName name="GRA" localSheetId="4">#REF!</definedName>
    <definedName name="GRA">#REF!</definedName>
    <definedName name="gradacion" localSheetId="10">#REF!</definedName>
    <definedName name="gradacion" localSheetId="8">#REF!</definedName>
    <definedName name="gradacion" localSheetId="7">#REF!</definedName>
    <definedName name="gradacion" localSheetId="4">#REF!</definedName>
    <definedName name="gradacion" localSheetId="5">#REF!</definedName>
    <definedName name="gradacion" localSheetId="6">#REF!</definedName>
    <definedName name="gradacion">#REF!</definedName>
    <definedName name="GRAF" localSheetId="10">#REF!</definedName>
    <definedName name="GRAF" localSheetId="4">#REF!</definedName>
    <definedName name="GRAF">#REF!</definedName>
    <definedName name="graNo" localSheetId="10">#REF!</definedName>
    <definedName name="graNo" localSheetId="4">#REF!</definedName>
    <definedName name="graNo">#REF!</definedName>
    <definedName name="h" localSheetId="10">[1]DATOS!#REF!</definedName>
    <definedName name="h" localSheetId="7">[1]DATOS!#REF!</definedName>
    <definedName name="h" localSheetId="4">[1]DATOS!#REF!</definedName>
    <definedName name="h" localSheetId="5">[1]DATOS!#REF!</definedName>
    <definedName name="h">[1]DATOS!#REF!</definedName>
    <definedName name="hhhhh" localSheetId="2">[1]DATOS!#REF!</definedName>
    <definedName name="hhhhh" localSheetId="1">[2]DATOS!#REF!</definedName>
    <definedName name="hhhhh" localSheetId="10">[1]DATOS!#REF!</definedName>
    <definedName name="hhhhh" localSheetId="7">[1]DATOS!#REF!</definedName>
    <definedName name="hhhhh" localSheetId="4">[1]DATOS!#REF!</definedName>
    <definedName name="hhhhh" localSheetId="3">[1]DATOS!#REF!</definedName>
    <definedName name="hhhhh">[1]DATOS!#REF!</definedName>
    <definedName name="humedades" localSheetId="9">#REF!</definedName>
    <definedName name="humedades" localSheetId="10">#REF!</definedName>
    <definedName name="humedades" localSheetId="8">#REF!</definedName>
    <definedName name="humedades" localSheetId="7">#REF!</definedName>
    <definedName name="humedades" localSheetId="4">#REF!</definedName>
    <definedName name="humedades" localSheetId="5">#REF!</definedName>
    <definedName name="humedades" localSheetId="6">#REF!</definedName>
    <definedName name="humedades">#REF!</definedName>
    <definedName name="IMAGEN1" localSheetId="9">'[17]Datos Generales'!#REF!</definedName>
    <definedName name="IMAGEN1" localSheetId="10">'[17]Datos Generales'!#REF!</definedName>
    <definedName name="IMAGEN1" localSheetId="8">'[17]Datos Generales'!#REF!</definedName>
    <definedName name="IMAGEN1" localSheetId="4">'[17]Datos Generales'!#REF!</definedName>
    <definedName name="IMAGEN1">'[17]Datos Generales'!#REF!</definedName>
    <definedName name="IMAGEN2" localSheetId="10">'[17]Datos Generales'!#REF!</definedName>
    <definedName name="IMAGEN2" localSheetId="8">'[17]Datos Generales'!#REF!</definedName>
    <definedName name="IMAGEN2" localSheetId="4">'[17]Datos Generales'!#REF!</definedName>
    <definedName name="IMAGEN2">'[17]Datos Generales'!#REF!</definedName>
    <definedName name="inf" localSheetId="2">#REF!</definedName>
    <definedName name="inf" localSheetId="1">#REF!</definedName>
    <definedName name="inf" localSheetId="9">#REF!</definedName>
    <definedName name="inf" localSheetId="10">#REF!</definedName>
    <definedName name="inf" localSheetId="8">#REF!</definedName>
    <definedName name="inf" localSheetId="4">#REF!</definedName>
    <definedName name="inf" localSheetId="3">#REF!</definedName>
    <definedName name="inf" localSheetId="5">#REF!</definedName>
    <definedName name="inf" localSheetId="6">#REF!</definedName>
    <definedName name="inf">#REF!</definedName>
    <definedName name="informe" localSheetId="10">#REF!</definedName>
    <definedName name="informe" localSheetId="8">#REF!</definedName>
    <definedName name="informe" localSheetId="4">#REF!</definedName>
    <definedName name="informe" localSheetId="5">#REF!</definedName>
    <definedName name="informe" localSheetId="6">#REF!</definedName>
    <definedName name="informe">#REF!</definedName>
    <definedName name="J" localSheetId="10">#REF!</definedName>
    <definedName name="J" localSheetId="4">#REF!</definedName>
    <definedName name="J">#REF!</definedName>
    <definedName name="J.J" localSheetId="10">#REF!</definedName>
    <definedName name="J.J" localSheetId="4">#REF!</definedName>
    <definedName name="J.J">#REF!</definedName>
    <definedName name="J.J5" localSheetId="10">#REF!</definedName>
    <definedName name="J.J5" localSheetId="4">#REF!</definedName>
    <definedName name="J.J5">#REF!</definedName>
    <definedName name="JAIME" localSheetId="10">#REF!</definedName>
    <definedName name="JAIME" localSheetId="4">#REF!</definedName>
    <definedName name="JAIME">#REF!</definedName>
    <definedName name="JJUUI" localSheetId="10">#REF!</definedName>
    <definedName name="JJUUI" localSheetId="4">#REF!</definedName>
    <definedName name="JJUUI">#REF!</definedName>
    <definedName name="JKJK" localSheetId="10">#REF!</definedName>
    <definedName name="JKJK" localSheetId="4">#REF!</definedName>
    <definedName name="JKJK">#REF!</definedName>
    <definedName name="jose" localSheetId="10">#REF!</definedName>
    <definedName name="jose" localSheetId="4">#REF!</definedName>
    <definedName name="jose">#REF!</definedName>
    <definedName name="JOTA">#N/A</definedName>
    <definedName name="JUAN" localSheetId="9">#REF!</definedName>
    <definedName name="JUAN" localSheetId="10">#REF!</definedName>
    <definedName name="JUAN" localSheetId="8">#REF!</definedName>
    <definedName name="JUAN" localSheetId="4">#REF!</definedName>
    <definedName name="JUAN">#REF!</definedName>
    <definedName name="JUANA" localSheetId="10">#REF!</definedName>
    <definedName name="JUANA" localSheetId="8">#REF!</definedName>
    <definedName name="JUANA" localSheetId="4">#REF!</definedName>
    <definedName name="JUANA">#REF!</definedName>
    <definedName name="julio" localSheetId="10">#REF!</definedName>
    <definedName name="julio" localSheetId="8">#REF!</definedName>
    <definedName name="julio" localSheetId="4">#REF!</definedName>
    <definedName name="julio">#REF!</definedName>
    <definedName name="JUSNSNS" localSheetId="10">#REF!</definedName>
    <definedName name="JUSNSNS" localSheetId="4">#REF!</definedName>
    <definedName name="JUSNSNS">#REF!</definedName>
    <definedName name="K" localSheetId="10">#REF!</definedName>
    <definedName name="K" localSheetId="4">#REF!</definedName>
    <definedName name="K" localSheetId="5">#REF!</definedName>
    <definedName name="K">#REF!</definedName>
    <definedName name="KIU" localSheetId="10">#REF!</definedName>
    <definedName name="KIU" localSheetId="4">#REF!</definedName>
    <definedName name="KIU" localSheetId="5">#REF!</definedName>
    <definedName name="KIU">#REF!</definedName>
    <definedName name="KJUI" localSheetId="10">#REF!</definedName>
    <definedName name="KJUI" localSheetId="4">#REF!</definedName>
    <definedName name="KJUI" localSheetId="5">#REF!</definedName>
    <definedName name="KJUI">#REF!</definedName>
    <definedName name="KOIUIYUU" localSheetId="10">#REF!</definedName>
    <definedName name="KOIUIYUU" localSheetId="4">#REF!</definedName>
    <definedName name="KOIUIYUU" localSheetId="5">#REF!</definedName>
    <definedName name="KOIUIYUU">#REF!</definedName>
    <definedName name="KOP" localSheetId="10">#REF!</definedName>
    <definedName name="KOP" localSheetId="4">#REF!</definedName>
    <definedName name="KOP" localSheetId="5">#REF!</definedName>
    <definedName name="KOP">#REF!</definedName>
    <definedName name="KSUDUD" localSheetId="10">#REF!</definedName>
    <definedName name="KSUDUD" localSheetId="4">#REF!</definedName>
    <definedName name="KSUDUD">#REF!</definedName>
    <definedName name="l" localSheetId="10">#REF!</definedName>
    <definedName name="l" localSheetId="4">#REF!</definedName>
    <definedName name="l">#REF!</definedName>
    <definedName name="lectarcilla1" localSheetId="10">#REF!</definedName>
    <definedName name="lectarcilla1" localSheetId="4">#REF!</definedName>
    <definedName name="lectarcilla1">#REF!</definedName>
    <definedName name="lectarcilla2" localSheetId="10">#REF!</definedName>
    <definedName name="lectarcilla2" localSheetId="4">#REF!</definedName>
    <definedName name="lectarcilla2">#REF!</definedName>
    <definedName name="lectarcilla3" localSheetId="10">#REF!</definedName>
    <definedName name="lectarcilla3" localSheetId="4">#REF!</definedName>
    <definedName name="lectarcilla3">#REF!</definedName>
    <definedName name="lectarena1" localSheetId="10">#REF!</definedName>
    <definedName name="lectarena1" localSheetId="4">#REF!</definedName>
    <definedName name="lectarena1">#REF!</definedName>
    <definedName name="lectarena2" localSheetId="10">#REF!</definedName>
    <definedName name="lectarena2" localSheetId="4">#REF!</definedName>
    <definedName name="lectarena2">#REF!</definedName>
    <definedName name="lectarena3" localSheetId="10">#REF!</definedName>
    <definedName name="lectarena3" localSheetId="4">#REF!</definedName>
    <definedName name="lectarena3">#REF!</definedName>
    <definedName name="LGSDGHGGSDF" localSheetId="10">#REF!</definedName>
    <definedName name="LGSDGHGGSDF" localSheetId="4">#REF!</definedName>
    <definedName name="LGSDGHGGSDF">#REF!</definedName>
    <definedName name="lim.lim" localSheetId="2">[1]DATOS!#REF!</definedName>
    <definedName name="lim.lim" localSheetId="1">[2]DATOS!#REF!</definedName>
    <definedName name="lim.lim" localSheetId="10">[1]DATOS!#REF!</definedName>
    <definedName name="lim.lim" localSheetId="4">[1]DATOS!#REF!</definedName>
    <definedName name="lim.lim" localSheetId="3">[1]DATOS!#REF!</definedName>
    <definedName name="lim.lim" localSheetId="5">[1]DATOS!#REF!</definedName>
    <definedName name="lim.lim">[1]DATOS!#REF!</definedName>
    <definedName name="limite" localSheetId="9">#REF!</definedName>
    <definedName name="limite" localSheetId="10">#REF!</definedName>
    <definedName name="limite" localSheetId="8">#REF!</definedName>
    <definedName name="limite" localSheetId="4">#REF!</definedName>
    <definedName name="limite">#REF!</definedName>
    <definedName name="listado">[18]LISTADO!$A$5:$F$329</definedName>
    <definedName name="ll" localSheetId="1">[2]DATOS!$W$1:$W$65536</definedName>
    <definedName name="ll">[1]DATOS!$W$1:$W$65536</definedName>
    <definedName name="lll" localSheetId="9">#REF!</definedName>
    <definedName name="lll" localSheetId="10">#REF!</definedName>
    <definedName name="lll" localSheetId="8">#REF!</definedName>
    <definedName name="lll" localSheetId="4">#REF!</definedName>
    <definedName name="lll">#REF!</definedName>
    <definedName name="locali" localSheetId="10">#REF!</definedName>
    <definedName name="locali" localSheetId="8">#REF!</definedName>
    <definedName name="locali" localSheetId="4">#REF!</definedName>
    <definedName name="locali">#REF!</definedName>
    <definedName name="LUIS" localSheetId="10">#REF!</definedName>
    <definedName name="LUIS" localSheetId="8">#REF!</definedName>
    <definedName name="LUIS" localSheetId="4">#REF!</definedName>
    <definedName name="LUIS">#REF!</definedName>
    <definedName name="LUISJUAN" localSheetId="10">#REF!</definedName>
    <definedName name="LUISJUAN" localSheetId="4">#REF!</definedName>
    <definedName name="LUISJUAN">#REF!</definedName>
    <definedName name="lusi" localSheetId="10">#REF!</definedName>
    <definedName name="lusi" localSheetId="4">#REF!</definedName>
    <definedName name="lusi">#REF!</definedName>
    <definedName name="MATRIZ.D" localSheetId="10">#REF!</definedName>
    <definedName name="MATRIZ.D" localSheetId="8">#REF!</definedName>
    <definedName name="MATRIZ.D" localSheetId="7">#REF!</definedName>
    <definedName name="MATRIZ.D" localSheetId="4">#REF!</definedName>
    <definedName name="MATRIZ.D" localSheetId="5">#REF!</definedName>
    <definedName name="MATRIZ.D" localSheetId="6">#REF!</definedName>
    <definedName name="MATRIZ.D">#REF!</definedName>
    <definedName name="MATRIZ.E" localSheetId="10">'[19]EXTRACCIÓN (PARAFINADA)'!#REF!</definedName>
    <definedName name="MATRIZ.E" localSheetId="7">'[19]EXTRACCIÓN (PARAFINADA)'!#REF!</definedName>
    <definedName name="MATRIZ.E" localSheetId="4">'[19]EXTRACCIÓN (PARAFINADA)'!#REF!</definedName>
    <definedName name="MATRIZ.E" localSheetId="5">'[19]EXTRACCIÓN (PARAFINADA)'!#REF!</definedName>
    <definedName name="MATRIZ.E">'[19]EXTRACCIÓN (PARAFINADA)'!#REF!</definedName>
    <definedName name="MATRIZ.F" localSheetId="9">#REF!</definedName>
    <definedName name="MATRIZ.F" localSheetId="10">#REF!</definedName>
    <definedName name="MATRIZ.F" localSheetId="8">#REF!</definedName>
    <definedName name="MATRIZ.F" localSheetId="4">#REF!</definedName>
    <definedName name="MATRIZ.F">#REF!</definedName>
    <definedName name="MAURICIO" localSheetId="10">#REF!</definedName>
    <definedName name="MAURICIO" localSheetId="8">#REF!</definedName>
    <definedName name="MAURICIO" localSheetId="4">#REF!</definedName>
    <definedName name="MAURICIO">#REF!</definedName>
    <definedName name="msdmsdn" localSheetId="10">#REF!</definedName>
    <definedName name="msdmsdn" localSheetId="8">#REF!</definedName>
    <definedName name="msdmsdn" localSheetId="7">#REF!</definedName>
    <definedName name="msdmsdn" localSheetId="4">#REF!</definedName>
    <definedName name="msdmsdn" localSheetId="5">#REF!</definedName>
    <definedName name="msdmsdn" localSheetId="6">#REF!</definedName>
    <definedName name="msdmsdn">#REF!</definedName>
    <definedName name="MuestNo">[20]DATOS!$AI$3:$AI$1127</definedName>
    <definedName name="muestra" localSheetId="9">#REF!</definedName>
    <definedName name="muestra" localSheetId="10">#REF!</definedName>
    <definedName name="muestra" localSheetId="8">#REF!</definedName>
    <definedName name="muestra" localSheetId="4">#REF!</definedName>
    <definedName name="muestra">#REF!</definedName>
    <definedName name="MuestraNo" localSheetId="10">#REF!</definedName>
    <definedName name="MuestraNo" localSheetId="8">#REF!</definedName>
    <definedName name="MuestraNo" localSheetId="4">#REF!</definedName>
    <definedName name="MuestraNo">#REF!</definedName>
    <definedName name="NLL">"Rectángulo 9"</definedName>
    <definedName name="nnnnnn">[21]Lista!$B$17:$B$37</definedName>
    <definedName name="NORMA" localSheetId="9">#REF!</definedName>
    <definedName name="NORMA" localSheetId="10">#REF!</definedName>
    <definedName name="NORMA" localSheetId="8">#REF!</definedName>
    <definedName name="NORMA" localSheetId="7">#REF!</definedName>
    <definedName name="NORMA" localSheetId="4">#REF!</definedName>
    <definedName name="NORMA" localSheetId="5">#REF!</definedName>
    <definedName name="NORMA" localSheetId="6">#REF!</definedName>
    <definedName name="NORMA">#REF!</definedName>
    <definedName name="NORMAS" localSheetId="10">#REF!</definedName>
    <definedName name="NORMAS" localSheetId="8">#REF!</definedName>
    <definedName name="NORMAS" localSheetId="4">#REF!</definedName>
    <definedName name="NORMAS" localSheetId="5">#REF!</definedName>
    <definedName name="NORMAS" localSheetId="6">#REF!</definedName>
    <definedName name="NORMAS">#REF!</definedName>
    <definedName name="NOTAS" localSheetId="10">#REF!</definedName>
    <definedName name="NOTAS" localSheetId="4">#REF!</definedName>
    <definedName name="NOTAS">#REF!</definedName>
    <definedName name="ÑÑ" localSheetId="10">#REF!</definedName>
    <definedName name="ÑÑ" localSheetId="4">#REF!</definedName>
    <definedName name="ÑÑ">#REF!</definedName>
    <definedName name="ÑÑÑ" localSheetId="10">#REF!</definedName>
    <definedName name="ÑÑÑ" localSheetId="4">#REF!</definedName>
    <definedName name="ÑÑÑ">#REF!</definedName>
    <definedName name="obra" localSheetId="1">[2]DATOS!$B$1:$B$65536</definedName>
    <definedName name="obra">[1]DATOS!$B$1:$B$65536</definedName>
    <definedName name="observaciones" localSheetId="9">#REF!</definedName>
    <definedName name="observaciones" localSheetId="10">#REF!</definedName>
    <definedName name="observaciones" localSheetId="8">#REF!</definedName>
    <definedName name="observaciones" localSheetId="4">#REF!</definedName>
    <definedName name="observaciones">#REF!</definedName>
    <definedName name="P" localSheetId="10">#REF!</definedName>
    <definedName name="P" localSheetId="8">#REF!</definedName>
    <definedName name="P" localSheetId="7">#REF!</definedName>
    <definedName name="P" localSheetId="4">#REF!</definedName>
    <definedName name="P" localSheetId="5">#REF!</definedName>
    <definedName name="P" localSheetId="6">#REF!</definedName>
    <definedName name="P">#REF!</definedName>
    <definedName name="perf" localSheetId="10">#REF!</definedName>
    <definedName name="perf" localSheetId="4">#REF!</definedName>
    <definedName name="perf">#REF!</definedName>
    <definedName name="perfil" localSheetId="10">#REF!</definedName>
    <definedName name="perfil" localSheetId="4">#REF!</definedName>
    <definedName name="perfil">#REF!</definedName>
    <definedName name="Peso1A" localSheetId="10">#REF!</definedName>
    <definedName name="Peso1A" localSheetId="4">#REF!</definedName>
    <definedName name="Peso1A">#REF!</definedName>
    <definedName name="Peso2A" localSheetId="10">#REF!</definedName>
    <definedName name="Peso2A" localSheetId="4">#REF!</definedName>
    <definedName name="Peso2A">#REF!</definedName>
    <definedName name="Peso3" localSheetId="10">#REF!</definedName>
    <definedName name="Peso3" localSheetId="4">#REF!</definedName>
    <definedName name="Peso3">#REF!</definedName>
    <definedName name="Peso4" localSheetId="10">#REF!</definedName>
    <definedName name="Peso4" localSheetId="4">#REF!</definedName>
    <definedName name="Peso4">#REF!</definedName>
    <definedName name="Pesoagua2" localSheetId="10">#REF!</definedName>
    <definedName name="Pesoagua2" localSheetId="4">#REF!</definedName>
    <definedName name="Pesoagua2">#REF!</definedName>
    <definedName name="Pesoagua3" localSheetId="10">#REF!</definedName>
    <definedName name="Pesoagua3" localSheetId="4">#REF!</definedName>
    <definedName name="Pesoagua3">#REF!</definedName>
    <definedName name="PesoAire" localSheetId="10">#REF!</definedName>
    <definedName name="PesoAire" localSheetId="4">#REF!</definedName>
    <definedName name="PesoAire">#REF!</definedName>
    <definedName name="PesoAire2" localSheetId="10">#REF!</definedName>
    <definedName name="PesoAire2" localSheetId="4">#REF!</definedName>
    <definedName name="PesoAire2">#REF!</definedName>
    <definedName name="Pesoaire3" localSheetId="10">#REF!</definedName>
    <definedName name="Pesoaire3" localSheetId="4">#REF!</definedName>
    <definedName name="Pesoaire3">#REF!</definedName>
    <definedName name="Pesoenagua" localSheetId="10">#REF!</definedName>
    <definedName name="Pesoenagua" localSheetId="4">#REF!</definedName>
    <definedName name="Pesoenagua">#REF!</definedName>
    <definedName name="Pesoparaf3" localSheetId="10">#REF!</definedName>
    <definedName name="Pesoparaf3" localSheetId="4">#REF!</definedName>
    <definedName name="Pesoparaf3">#REF!</definedName>
    <definedName name="Pesoparafinada" localSheetId="10">#REF!</definedName>
    <definedName name="Pesoparafinada" localSheetId="4">#REF!</definedName>
    <definedName name="Pesoparafinada">#REF!</definedName>
    <definedName name="PesoParf2" localSheetId="10">#REF!</definedName>
    <definedName name="PesoParf2" localSheetId="4">#REF!</definedName>
    <definedName name="PesoParf2">#REF!</definedName>
    <definedName name="PESORETCF1" localSheetId="10">#REF!</definedName>
    <definedName name="PESORETCF1" localSheetId="4">#REF!</definedName>
    <definedName name="PESORETCF1">#REF!</definedName>
    <definedName name="PESORETCF2" localSheetId="10">#REF!</definedName>
    <definedName name="PESORETCF2" localSheetId="4">#REF!</definedName>
    <definedName name="PESORETCF2">#REF!</definedName>
    <definedName name="PESORETCF3" localSheetId="10">#REF!</definedName>
    <definedName name="PESORETCF3" localSheetId="4">#REF!</definedName>
    <definedName name="PESORETCF3">#REF!</definedName>
    <definedName name="plano" localSheetId="10">#REF!</definedName>
    <definedName name="plano" localSheetId="4">#REF!</definedName>
    <definedName name="plano">#REF!</definedName>
    <definedName name="planta" localSheetId="10">#REF!</definedName>
    <definedName name="planta" localSheetId="4">#REF!</definedName>
    <definedName name="planta">#REF!</definedName>
    <definedName name="porcentaje_aditivo" localSheetId="10">#REF!</definedName>
    <definedName name="porcentaje_aditivo" localSheetId="8">#REF!</definedName>
    <definedName name="porcentaje_aditivo" localSheetId="4">#REF!</definedName>
    <definedName name="porcentaje_aditivo" localSheetId="5">#REF!</definedName>
    <definedName name="porcentaje_aditivo" localSheetId="6">#REF!</definedName>
    <definedName name="porcentaje_aditivo">#REF!</definedName>
    <definedName name="porcentaje_finos" localSheetId="10">#REF!</definedName>
    <definedName name="porcentaje_finos" localSheetId="8">#REF!</definedName>
    <definedName name="porcentaje_finos" localSheetId="4">#REF!</definedName>
    <definedName name="porcentaje_finos" localSheetId="5">#REF!</definedName>
    <definedName name="porcentaje_finos" localSheetId="6">#REF!</definedName>
    <definedName name="porcentaje_finos">#REF!</definedName>
    <definedName name="porcentaje_gruesos" localSheetId="10">#REF!</definedName>
    <definedName name="porcentaje_gruesos" localSheetId="4">#REF!</definedName>
    <definedName name="porcentaje_gruesos" localSheetId="5">#REF!</definedName>
    <definedName name="porcentaje_gruesos">#REF!</definedName>
    <definedName name="PPP" localSheetId="10">#REF!</definedName>
    <definedName name="PPP" localSheetId="4">#REF!</definedName>
    <definedName name="PPP">#REF!</definedName>
    <definedName name="PPPP" localSheetId="10">#REF!</definedName>
    <definedName name="PPPP" localSheetId="4">#REF!</definedName>
    <definedName name="PPPP">#REF!</definedName>
    <definedName name="PPPPP" localSheetId="10">#REF!</definedName>
    <definedName name="PPPPP" localSheetId="4">#REF!</definedName>
    <definedName name="PPPPP">#REF!</definedName>
    <definedName name="PR" localSheetId="10">#REF!</definedName>
    <definedName name="PR" localSheetId="4">#REF!</definedName>
    <definedName name="PR" localSheetId="5">#REF!</definedName>
    <definedName name="PR">#REF!</definedName>
    <definedName name="PRINT_AREA">#N/A</definedName>
    <definedName name="PRINT_TITLES">#N/A</definedName>
    <definedName name="PRINT_TITLES_MI">#N/A</definedName>
    <definedName name="Proceso" localSheetId="9">#REF!</definedName>
    <definedName name="Proceso" localSheetId="10">#REF!</definedName>
    <definedName name="Proceso" localSheetId="8">#REF!</definedName>
    <definedName name="Proceso" localSheetId="4">#REF!</definedName>
    <definedName name="Proceso" localSheetId="5">#REF!</definedName>
    <definedName name="Proceso">#REF!</definedName>
    <definedName name="Procesos" localSheetId="10">#REF!</definedName>
    <definedName name="Procesos" localSheetId="8">#REF!</definedName>
    <definedName name="Procesos" localSheetId="4">#REF!</definedName>
    <definedName name="Procesos" localSheetId="5">#REF!</definedName>
    <definedName name="Procesos">#REF!</definedName>
    <definedName name="propiedades" localSheetId="10">#REF!</definedName>
    <definedName name="propiedades" localSheetId="8">#REF!</definedName>
    <definedName name="propiedades" localSheetId="4">#REF!</definedName>
    <definedName name="propiedades" localSheetId="5">#REF!</definedName>
    <definedName name="propiedades">#REF!</definedName>
    <definedName name="proporciones" localSheetId="10">#REF!</definedName>
    <definedName name="proporciones" localSheetId="4">#REF!</definedName>
    <definedName name="proporciones" localSheetId="5">#REF!</definedName>
    <definedName name="proporciones">#REF!</definedName>
    <definedName name="proporciones_volumen" localSheetId="10">#REF!</definedName>
    <definedName name="proporciones_volumen" localSheetId="4">#REF!</definedName>
    <definedName name="proporciones_volumen" localSheetId="5">#REF!</definedName>
    <definedName name="proporciones_volumen">#REF!</definedName>
    <definedName name="REDGUAYABALCON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9">#REF!</definedName>
    <definedName name="reg" localSheetId="10">#REF!</definedName>
    <definedName name="reg" localSheetId="8">#REF!</definedName>
    <definedName name="reg" localSheetId="7">#REF!</definedName>
    <definedName name="reg" localSheetId="4">#REF!</definedName>
    <definedName name="reg" localSheetId="5">#REF!</definedName>
    <definedName name="reg" localSheetId="6">#REF!</definedName>
    <definedName name="reg">#REF!</definedName>
    <definedName name="Registro" localSheetId="8">[1]DATOS!#REF!</definedName>
    <definedName name="Registro" localSheetId="7">[1]DATOS!#REF!</definedName>
    <definedName name="Registro" localSheetId="4">[1]DATOS!#REF!</definedName>
    <definedName name="Registro">[1]DATOS!#REF!</definedName>
    <definedName name="RENDI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teido38" localSheetId="9">#REF!</definedName>
    <definedName name="reteido38" localSheetId="10">#REF!</definedName>
    <definedName name="reteido38" localSheetId="8">#REF!</definedName>
    <definedName name="reteido38" localSheetId="4">#REF!</definedName>
    <definedName name="reteido38">#REF!</definedName>
    <definedName name="reteido4" localSheetId="10">#REF!</definedName>
    <definedName name="reteido4" localSheetId="8">#REF!</definedName>
    <definedName name="reteido4" localSheetId="4">#REF!</definedName>
    <definedName name="reteido4">#REF!</definedName>
    <definedName name="Retenido1" localSheetId="10">#REF!</definedName>
    <definedName name="Retenido1" localSheetId="8">#REF!</definedName>
    <definedName name="Retenido1" localSheetId="4">#REF!</definedName>
    <definedName name="Retenido1">#REF!</definedName>
    <definedName name="Retenido10" localSheetId="10">#REF!</definedName>
    <definedName name="Retenido10" localSheetId="4">#REF!</definedName>
    <definedName name="Retenido10">#REF!</definedName>
    <definedName name="Retenido100" localSheetId="10">#REF!</definedName>
    <definedName name="Retenido100" localSheetId="4">#REF!</definedName>
    <definedName name="Retenido100">#REF!</definedName>
    <definedName name="retenido112" localSheetId="10">#REF!</definedName>
    <definedName name="retenido112" localSheetId="4">#REF!</definedName>
    <definedName name="retenido112">#REF!</definedName>
    <definedName name="retenido12" localSheetId="10">#REF!</definedName>
    <definedName name="retenido12" localSheetId="4">#REF!</definedName>
    <definedName name="retenido12">#REF!</definedName>
    <definedName name="Retenido200" localSheetId="10">#REF!</definedName>
    <definedName name="Retenido200" localSheetId="4">#REF!</definedName>
    <definedName name="Retenido200">#REF!</definedName>
    <definedName name="Retenido30" localSheetId="10">#REF!</definedName>
    <definedName name="Retenido30" localSheetId="4">#REF!</definedName>
    <definedName name="Retenido30">#REF!</definedName>
    <definedName name="Retenido34" localSheetId="10">#REF!</definedName>
    <definedName name="Retenido34" localSheetId="4">#REF!</definedName>
    <definedName name="Retenido34">#REF!</definedName>
    <definedName name="retenido38" localSheetId="10">#REF!</definedName>
    <definedName name="retenido38" localSheetId="4">#REF!</definedName>
    <definedName name="retenido38">#REF!</definedName>
    <definedName name="Retenido38." localSheetId="10">#REF!</definedName>
    <definedName name="Retenido38." localSheetId="4">#REF!</definedName>
    <definedName name="Retenido38.">#REF!</definedName>
    <definedName name="retenido4" localSheetId="10">#REF!</definedName>
    <definedName name="retenido4" localSheetId="4">#REF!</definedName>
    <definedName name="retenido4">#REF!</definedName>
    <definedName name="retenido40" localSheetId="10">#REF!</definedName>
    <definedName name="retenido40" localSheetId="4">#REF!</definedName>
    <definedName name="retenido40">#REF!</definedName>
    <definedName name="Retenido50" localSheetId="10">#REF!</definedName>
    <definedName name="Retenido50" localSheetId="4">#REF!</definedName>
    <definedName name="Retenido50">#REF!</definedName>
    <definedName name="Retenido8" localSheetId="10">#REF!</definedName>
    <definedName name="Retenido8" localSheetId="4">#REF!</definedName>
    <definedName name="Retenido8">#REF!</definedName>
    <definedName name="Retenido80" localSheetId="10">#REF!</definedName>
    <definedName name="Retenido80" localSheetId="4">#REF!</definedName>
    <definedName name="Retenido80">#REF!</definedName>
    <definedName name="RF" localSheetId="1">[2]DATOS!#REF!</definedName>
    <definedName name="RF" localSheetId="10">[1]DATOS!#REF!</definedName>
    <definedName name="RF" localSheetId="4">[1]DATOS!#REF!</definedName>
    <definedName name="RF" localSheetId="5">[1]DATOS!#REF!</definedName>
    <definedName name="RF">[1]DATOS!#REF!</definedName>
    <definedName name="RICE" localSheetId="9">#REF!</definedName>
    <definedName name="RICE" localSheetId="10">#REF!</definedName>
    <definedName name="RICE" localSheetId="8">#REF!</definedName>
    <definedName name="RICE" localSheetId="4">#REF!</definedName>
    <definedName name="RICE">#REF!</definedName>
    <definedName name="Roughness_Processed_BTAVCICD1" localSheetId="10">#REF!</definedName>
    <definedName name="Roughness_Processed_BTAVCICD1" localSheetId="8">#REF!</definedName>
    <definedName name="Roughness_Processed_BTAVCICD1" localSheetId="4">#REF!</definedName>
    <definedName name="Roughness_Processed_BTAVCICD1">#REF!</definedName>
    <definedName name="s4o" localSheetId="9">#REF!</definedName>
    <definedName name="s4o" localSheetId="10">#REF!</definedName>
    <definedName name="s4o" localSheetId="8">#REF!</definedName>
    <definedName name="s4o" localSheetId="7">#REF!</definedName>
    <definedName name="s4o" localSheetId="4">#REF!</definedName>
    <definedName name="s4o">#REF!</definedName>
    <definedName name="sdsd">[22]Lista!$B$4:$B$12</definedName>
    <definedName name="sjdjhfdggf" localSheetId="9">#REF!</definedName>
    <definedName name="sjdjhfdggf" localSheetId="10">#REF!</definedName>
    <definedName name="sjdjhfdggf" localSheetId="8">#REF!</definedName>
    <definedName name="sjdjhfdggf" localSheetId="4">#REF!</definedName>
    <definedName name="sjdjhfdggf">#REF!</definedName>
    <definedName name="slskjsjs" localSheetId="10">#REF!</definedName>
    <definedName name="slskjsjs" localSheetId="8">#REF!</definedName>
    <definedName name="slskjsjs" localSheetId="4">#REF!</definedName>
    <definedName name="slskjsjs">#REF!</definedName>
    <definedName name="smi" localSheetId="10">#REF!</definedName>
    <definedName name="smi" localSheetId="8">#REF!</definedName>
    <definedName name="smi" localSheetId="4">#REF!</definedName>
    <definedName name="smi">#REF!</definedName>
    <definedName name="sojo" localSheetId="10">#REF!</definedName>
    <definedName name="sojo" localSheetId="4">#REF!</definedName>
    <definedName name="sojo">#REF!</definedName>
    <definedName name="SOLI" localSheetId="10">#REF!</definedName>
    <definedName name="SOLI" localSheetId="4">#REF!</definedName>
    <definedName name="SOLI">#REF!</definedName>
    <definedName name="sososo" localSheetId="10">#REF!</definedName>
    <definedName name="sososo" localSheetId="4">#REF!</definedName>
    <definedName name="sososo">#REF!</definedName>
    <definedName name="ssdd">[22]Lista!$B$23:$B$43</definedName>
    <definedName name="SUELO">[23]Hoja1!$B$3:$B$5</definedName>
    <definedName name="sumatoria" localSheetId="9">#REF!</definedName>
    <definedName name="sumatoria" localSheetId="10">#REF!</definedName>
    <definedName name="sumatoria" localSheetId="8">#REF!</definedName>
    <definedName name="sumatoria" localSheetId="4">#REF!</definedName>
    <definedName name="sumatoria">#REF!</definedName>
    <definedName name="tamaño_maximo" localSheetId="10">#REF!</definedName>
    <definedName name="tamaño_maximo" localSheetId="8">#REF!</definedName>
    <definedName name="tamaño_maximo" localSheetId="7">#REF!</definedName>
    <definedName name="tamaño_maximo" localSheetId="4">#REF!</definedName>
    <definedName name="tamaño_maximo" localSheetId="5">#REF!</definedName>
    <definedName name="tamaño_maximo" localSheetId="6">#REF!</definedName>
    <definedName name="tamaño_maximo">#REF!</definedName>
    <definedName name="TAMICES" localSheetId="10">#REF!</definedName>
    <definedName name="TAMICES" localSheetId="4">#REF!</definedName>
    <definedName name="TAMICES">#REF!</definedName>
    <definedName name="TER">[8]Hoja2!$C$5:$C$7</definedName>
    <definedName name="TipoDeDocumento" localSheetId="9">#REF!</definedName>
    <definedName name="TipoDeDocumento" localSheetId="10">#REF!</definedName>
    <definedName name="TipoDeDocumento" localSheetId="8">#REF!</definedName>
    <definedName name="TipoDeDocumento" localSheetId="4">#REF!</definedName>
    <definedName name="TipoDeDocumento" localSheetId="5">#REF!</definedName>
    <definedName name="TipoDeDocumento" localSheetId="6">#REF!</definedName>
    <definedName name="TipoDeDocumento">#REF!</definedName>
    <definedName name="TipoDoc">[24]Lista!$B$4:$B$17</definedName>
    <definedName name="TipoDocumento" localSheetId="9">#REF!</definedName>
    <definedName name="TipoDocumento" localSheetId="10">#REF!</definedName>
    <definedName name="TipoDocumento" localSheetId="8">#REF!</definedName>
    <definedName name="TipoDocumento" localSheetId="7">#REF!</definedName>
    <definedName name="TipoDocumento" localSheetId="4">#REF!</definedName>
    <definedName name="TipoDocumento" localSheetId="5">#REF!</definedName>
    <definedName name="TipoDocumento" localSheetId="6">#REF!</definedName>
    <definedName name="TipoDocumento">#REF!</definedName>
    <definedName name="_xlnm.Print_Titles" localSheetId="9">'Reg fotográfico ambiental UF1y3'!$B:$L,'Reg fotográfico ambiental UF1y3'!$1:$3</definedName>
    <definedName name="_xlnm.Print_Titles" localSheetId="10">'Reg fotográfico ambiental UF2,1'!$A:$L,'Reg fotográfico ambiental UF2,1'!$1:$3</definedName>
    <definedName name="_xlnm.Print_Titles" localSheetId="8">'Registro fotográfico OyM'!$A:$L,'Registro fotográfico OyM'!$1:$3</definedName>
    <definedName name="_xlnm.Print_Titles" localSheetId="4">'Registro fotográfico redes'!$A:$L,'Registro fotográfico redes'!$1:$3</definedName>
    <definedName name="_xlnm.Print_Titles" localSheetId="5">'Registro fotográfico técnico'!$A:$L,'Registro fotográfico técnico'!$1:$3</definedName>
    <definedName name="_xlnm.Print_Titles" localSheetId="6">'Registro fotográfico túnel'!$A:$L,'Registro fotográfico túnel'!$1:$3</definedName>
    <definedName name="TT" localSheetId="9">#REF!</definedName>
    <definedName name="TT" localSheetId="10">#REF!</definedName>
    <definedName name="TT" localSheetId="8">#REF!</definedName>
    <definedName name="TT" localSheetId="4">#REF!</definedName>
    <definedName name="TT">#REF!</definedName>
    <definedName name="UIY" localSheetId="10">#REF!</definedName>
    <definedName name="UIY" localSheetId="8">#REF!</definedName>
    <definedName name="UIY" localSheetId="4">#REF!</definedName>
    <definedName name="UIY">#REF!</definedName>
    <definedName name="VALOR_CONSIGNADO">'[6]Consignaciones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Volumen" localSheetId="9">#REF!</definedName>
    <definedName name="Volumen" localSheetId="10">#REF!</definedName>
    <definedName name="Volumen" localSheetId="8">#REF!</definedName>
    <definedName name="Volumen" localSheetId="4">#REF!</definedName>
    <definedName name="Volumen">#REF!</definedName>
    <definedName name="VOLUMEN1" localSheetId="10">#REF!</definedName>
    <definedName name="VOLUMEN1" localSheetId="8">#REF!</definedName>
    <definedName name="VOLUMEN1" localSheetId="4">#REF!</definedName>
    <definedName name="VOLUMEN1">#REF!</definedName>
    <definedName name="wrn.portafolios." localSheetId="9"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10"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[21]Lista!$B$17:$B$37</definedName>
    <definedName name="yipitin" localSheetId="2">[1]DATOS!#REF!</definedName>
    <definedName name="yipitin" localSheetId="9">[1]DATOS!#REF!</definedName>
    <definedName name="yipitin" localSheetId="10">[1]DATOS!#REF!</definedName>
    <definedName name="yipitin" localSheetId="8">[1]DATOS!#REF!</definedName>
    <definedName name="yipitin" localSheetId="7">[1]DATOS!#REF!</definedName>
    <definedName name="yipitin" localSheetId="4">[1]DATOS!#REF!</definedName>
    <definedName name="yipitin" localSheetId="5">[1]DATOS!#REF!</definedName>
    <definedName name="yipitin">[1]DATOS!#REF!</definedName>
    <definedName name="Yipo" localSheetId="2">[1]DATOS!#REF!</definedName>
    <definedName name="Yipo" localSheetId="10">[1]DATOS!#REF!</definedName>
    <definedName name="Yipo" localSheetId="8">[1]DATOS!#REF!</definedName>
    <definedName name="Yipo" localSheetId="7">[1]DATOS!#REF!</definedName>
    <definedName name="Yipo" localSheetId="4">[1]DATOS!#REF!</definedName>
    <definedName name="Yipo">[1]DATOS!#REF!</definedName>
  </definedNames>
  <calcPr calcId="18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O298" i="640" l="1"/>
  <c r="Q298" i="640" s="1"/>
  <c r="O297" i="640"/>
  <c r="Q297" i="640" s="1"/>
  <c r="O296" i="640"/>
  <c r="Q296" i="640" s="1"/>
  <c r="N291" i="640"/>
  <c r="O290" i="640"/>
  <c r="Q290" i="640" s="1"/>
  <c r="O289" i="640"/>
  <c r="Q289" i="640" s="1"/>
  <c r="O288" i="640"/>
  <c r="Q288" i="640" s="1"/>
  <c r="O285" i="640"/>
  <c r="Q285" i="640" s="1"/>
  <c r="O284" i="640"/>
  <c r="O283" i="640"/>
  <c r="O282" i="640"/>
  <c r="Q282" i="640" s="1"/>
  <c r="O281" i="640"/>
  <c r="Q281" i="640" s="1"/>
  <c r="O280" i="640"/>
  <c r="Q280" i="640" s="1"/>
  <c r="O279" i="640"/>
  <c r="Q279" i="640" s="1"/>
  <c r="O278" i="640"/>
  <c r="Q278" i="640" s="1"/>
  <c r="O277" i="640"/>
  <c r="Q277" i="640" s="1"/>
  <c r="O276" i="640"/>
  <c r="Q276" i="640" s="1"/>
  <c r="O275" i="640"/>
  <c r="Q275" i="640" s="1"/>
  <c r="O274" i="640"/>
  <c r="Q274" i="640" s="1"/>
  <c r="O273" i="640"/>
  <c r="Q273" i="640" s="1"/>
  <c r="O272" i="640"/>
  <c r="Q272" i="640" s="1"/>
  <c r="O271" i="640"/>
  <c r="Q271" i="640" s="1"/>
  <c r="O270" i="640"/>
  <c r="G270" i="640"/>
  <c r="Q270" i="640" s="1"/>
  <c r="Q269" i="640"/>
  <c r="O269" i="640"/>
  <c r="O268" i="640"/>
  <c r="Q268" i="640" s="1"/>
  <c r="Q267" i="640"/>
  <c r="O267" i="640"/>
  <c r="O266" i="640"/>
  <c r="G266" i="640"/>
  <c r="G291" i="640" s="1"/>
  <c r="O265" i="640"/>
  <c r="Q265" i="640" s="1"/>
  <c r="O254" i="640"/>
  <c r="Q254" i="640" s="1"/>
  <c r="R246" i="640"/>
  <c r="N246" i="640"/>
  <c r="G246" i="640"/>
  <c r="O245" i="640"/>
  <c r="Q245" i="640" s="1"/>
  <c r="O244" i="640"/>
  <c r="O243" i="640"/>
  <c r="Q243" i="640" s="1"/>
  <c r="R240" i="640"/>
  <c r="R247" i="640" s="1"/>
  <c r="G240" i="640"/>
  <c r="G247" i="640" s="1"/>
  <c r="O238" i="640"/>
  <c r="Q238" i="640" s="1"/>
  <c r="O237" i="640"/>
  <c r="Q237" i="640" s="1"/>
  <c r="O236" i="640"/>
  <c r="Q236" i="640" s="1"/>
  <c r="O235" i="640"/>
  <c r="Q235" i="640" s="1"/>
  <c r="O234" i="640"/>
  <c r="Q234" i="640" s="1"/>
  <c r="O233" i="640"/>
  <c r="Q233" i="640" s="1"/>
  <c r="O232" i="640"/>
  <c r="G232" i="640"/>
  <c r="Q232" i="640" s="1"/>
  <c r="Q231" i="640"/>
  <c r="O231" i="640"/>
  <c r="O230" i="640"/>
  <c r="Q230" i="640" s="1"/>
  <c r="Q229" i="640"/>
  <c r="O229" i="640"/>
  <c r="O228" i="640"/>
  <c r="Q228" i="640" s="1"/>
  <c r="Q227" i="640"/>
  <c r="O227" i="640"/>
  <c r="O226" i="640"/>
  <c r="Q226" i="640" s="1"/>
  <c r="Q225" i="640"/>
  <c r="O225" i="640"/>
  <c r="O224" i="640"/>
  <c r="Q224" i="640" s="1"/>
  <c r="Q223" i="640"/>
  <c r="O223" i="640"/>
  <c r="O222" i="640"/>
  <c r="Q222" i="640" s="1"/>
  <c r="Q221" i="640"/>
  <c r="O221" i="640"/>
  <c r="O220" i="640"/>
  <c r="Q220" i="640" s="1"/>
  <c r="Q219" i="640"/>
  <c r="O219" i="640"/>
  <c r="O218" i="640"/>
  <c r="Q218" i="640" s="1"/>
  <c r="Q217" i="640"/>
  <c r="O217" i="640"/>
  <c r="O216" i="640"/>
  <c r="Q216" i="640" s="1"/>
  <c r="Q215" i="640"/>
  <c r="O215" i="640"/>
  <c r="O214" i="640"/>
  <c r="Q214" i="640" s="1"/>
  <c r="Q213" i="640"/>
  <c r="O213" i="640"/>
  <c r="O212" i="640"/>
  <c r="Q212" i="640" s="1"/>
  <c r="Q211" i="640"/>
  <c r="O211" i="640"/>
  <c r="O210" i="640"/>
  <c r="Q210" i="640" s="1"/>
  <c r="Q209" i="640"/>
  <c r="O209" i="640"/>
  <c r="O208" i="640"/>
  <c r="Q208" i="640" s="1"/>
  <c r="Q207" i="640"/>
  <c r="O207" i="640"/>
  <c r="O206" i="640"/>
  <c r="Q206" i="640" s="1"/>
  <c r="Q205" i="640"/>
  <c r="O205" i="640"/>
  <c r="O204" i="640"/>
  <c r="Q204" i="640" s="1"/>
  <c r="Q203" i="640"/>
  <c r="O203" i="640"/>
  <c r="O202" i="640"/>
  <c r="N240" i="640" s="1"/>
  <c r="N247" i="640" s="1"/>
  <c r="Q201" i="640"/>
  <c r="O201" i="640"/>
  <c r="O194" i="640"/>
  <c r="Q194" i="640" s="1"/>
  <c r="Q193" i="640"/>
  <c r="O193" i="640"/>
  <c r="O192" i="640"/>
  <c r="Q192" i="640" s="1"/>
  <c r="Q191" i="640"/>
  <c r="O191" i="640"/>
  <c r="N191" i="640"/>
  <c r="O190" i="640"/>
  <c r="Q190" i="640" s="1"/>
  <c r="O189" i="640"/>
  <c r="G189" i="640"/>
  <c r="Q189" i="640" s="1"/>
  <c r="Q188" i="640"/>
  <c r="O188" i="640"/>
  <c r="O187" i="640"/>
  <c r="Q187" i="640" s="1"/>
  <c r="Q186" i="640"/>
  <c r="O186" i="640"/>
  <c r="O185" i="640"/>
  <c r="Q185" i="640" s="1"/>
  <c r="Q184" i="640"/>
  <c r="O184" i="640"/>
  <c r="O183" i="640"/>
  <c r="Q183" i="640" s="1"/>
  <c r="Q182" i="640"/>
  <c r="O182" i="640"/>
  <c r="O181" i="640"/>
  <c r="Q181" i="640" s="1"/>
  <c r="Q176" i="640"/>
  <c r="O176" i="640"/>
  <c r="O175" i="640"/>
  <c r="Q175" i="640" s="1"/>
  <c r="Q174" i="640"/>
  <c r="O174" i="640"/>
  <c r="O173" i="640"/>
  <c r="Q173" i="640" s="1"/>
  <c r="Q172" i="640"/>
  <c r="O172" i="640"/>
  <c r="O171" i="640"/>
  <c r="Q171" i="640" s="1"/>
  <c r="Q170" i="640"/>
  <c r="O170" i="640"/>
  <c r="O169" i="640"/>
  <c r="Q169" i="640" s="1"/>
  <c r="Q168" i="640"/>
  <c r="O168" i="640"/>
  <c r="O161" i="640"/>
  <c r="Q161" i="640" s="1"/>
  <c r="Q160" i="640"/>
  <c r="O160" i="640"/>
  <c r="O159" i="640"/>
  <c r="Q159" i="640" s="1"/>
  <c r="Q158" i="640"/>
  <c r="O158" i="640"/>
  <c r="O157" i="640"/>
  <c r="Q157" i="640" s="1"/>
  <c r="Q156" i="640"/>
  <c r="O156" i="640"/>
  <c r="O155" i="640"/>
  <c r="O154" i="640"/>
  <c r="Q154" i="640" s="1"/>
  <c r="O153" i="640"/>
  <c r="Q153" i="640" s="1"/>
  <c r="O152" i="640"/>
  <c r="Q152" i="640" s="1"/>
  <c r="O151" i="640"/>
  <c r="Q151" i="640" s="1"/>
  <c r="O150" i="640"/>
  <c r="Q150" i="640" s="1"/>
  <c r="O146" i="640"/>
  <c r="Q146" i="640" s="1"/>
  <c r="O145" i="640"/>
  <c r="Q145" i="640" s="1"/>
  <c r="O144" i="640"/>
  <c r="Q144" i="640" s="1"/>
  <c r="O143" i="640"/>
  <c r="Q143" i="640" s="1"/>
  <c r="O142" i="640"/>
  <c r="Q142" i="640" s="1"/>
  <c r="O141" i="640"/>
  <c r="Q141" i="640" s="1"/>
  <c r="O140" i="640"/>
  <c r="Q140" i="640" s="1"/>
  <c r="O139" i="640"/>
  <c r="Q139" i="640" s="1"/>
  <c r="O138" i="640"/>
  <c r="Q138" i="640" s="1"/>
  <c r="O137" i="640"/>
  <c r="Q137" i="640" s="1"/>
  <c r="O136" i="640"/>
  <c r="G136" i="640"/>
  <c r="Q136" i="640" s="1"/>
  <c r="Q135" i="640"/>
  <c r="O135" i="640"/>
  <c r="O134" i="640"/>
  <c r="Q134" i="640" s="1"/>
  <c r="Q133" i="640"/>
  <c r="O133" i="640"/>
  <c r="O132" i="640"/>
  <c r="Q132" i="640" s="1"/>
  <c r="Q131" i="640"/>
  <c r="O131" i="640"/>
  <c r="O130" i="640"/>
  <c r="Q130" i="640" s="1"/>
  <c r="Q129" i="640"/>
  <c r="O129" i="640"/>
  <c r="O128" i="640"/>
  <c r="Q128" i="640" s="1"/>
  <c r="Q127" i="640"/>
  <c r="O127" i="640"/>
  <c r="O126" i="640"/>
  <c r="Q126" i="640" s="1"/>
  <c r="Q125" i="640"/>
  <c r="O125" i="640"/>
  <c r="O124" i="640"/>
  <c r="Q124" i="640" s="1"/>
  <c r="Q123" i="640"/>
  <c r="O123" i="640"/>
  <c r="O122" i="640"/>
  <c r="Q122" i="640" s="1"/>
  <c r="Q121" i="640"/>
  <c r="O121" i="640"/>
  <c r="O120" i="640"/>
  <c r="Q120" i="640" s="1"/>
  <c r="Q119" i="640"/>
  <c r="O119" i="640"/>
  <c r="G114" i="640"/>
  <c r="Q113" i="640"/>
  <c r="O113" i="640"/>
  <c r="O112" i="640"/>
  <c r="Q112" i="640" s="1"/>
  <c r="G111" i="640"/>
  <c r="O110" i="640"/>
  <c r="Q110" i="640" s="1"/>
  <c r="Q109" i="640"/>
  <c r="O109" i="640"/>
  <c r="O108" i="640"/>
  <c r="Q108" i="640" s="1"/>
  <c r="Q107" i="640"/>
  <c r="O107" i="640"/>
  <c r="O106" i="640"/>
  <c r="Q106" i="640" s="1"/>
  <c r="Q105" i="640"/>
  <c r="O105" i="640"/>
  <c r="O104" i="640"/>
  <c r="Q104" i="640" s="1"/>
  <c r="Q103" i="640"/>
  <c r="O103" i="640"/>
  <c r="O102" i="640"/>
  <c r="Q102" i="640" s="1"/>
  <c r="Q101" i="640"/>
  <c r="O101" i="640"/>
  <c r="O100" i="640"/>
  <c r="Q100" i="640" s="1"/>
  <c r="Q99" i="640"/>
  <c r="O99" i="640"/>
  <c r="O98" i="640"/>
  <c r="Q98" i="640" s="1"/>
  <c r="Q97" i="640"/>
  <c r="O97" i="640"/>
  <c r="O96" i="640"/>
  <c r="Q96" i="640" s="1"/>
  <c r="Q95" i="640"/>
  <c r="O95" i="640"/>
  <c r="O94" i="640"/>
  <c r="Q94" i="640" s="1"/>
  <c r="Q93" i="640"/>
  <c r="O93" i="640"/>
  <c r="O92" i="640"/>
  <c r="Q92" i="640" s="1"/>
  <c r="Q91" i="640"/>
  <c r="O91" i="640"/>
  <c r="O90" i="640"/>
  <c r="Q90" i="640" s="1"/>
  <c r="Q89" i="640"/>
  <c r="O89" i="640"/>
  <c r="O88" i="640"/>
  <c r="Q88" i="640" s="1"/>
  <c r="Q87" i="640"/>
  <c r="O87" i="640"/>
  <c r="O86" i="640"/>
  <c r="Q86" i="640" s="1"/>
  <c r="Q85" i="640"/>
  <c r="O85" i="640"/>
  <c r="O84" i="640"/>
  <c r="Q84" i="640" s="1"/>
  <c r="Q83" i="640"/>
  <c r="O83" i="640"/>
  <c r="O82" i="640"/>
  <c r="Q82" i="640" s="1"/>
  <c r="Q81" i="640"/>
  <c r="O81" i="640"/>
  <c r="O80" i="640"/>
  <c r="Q80" i="640" s="1"/>
  <c r="Q79" i="640"/>
  <c r="O79" i="640"/>
  <c r="O78" i="640"/>
  <c r="Q78" i="640" s="1"/>
  <c r="Q77" i="640"/>
  <c r="O77" i="640"/>
  <c r="O76" i="640"/>
  <c r="Q76" i="640" s="1"/>
  <c r="Q75" i="640"/>
  <c r="O75" i="640"/>
  <c r="O74" i="640"/>
  <c r="Q74" i="640" s="1"/>
  <c r="Q73" i="640"/>
  <c r="O73" i="640"/>
  <c r="O72" i="640"/>
  <c r="Q72" i="640" s="1"/>
  <c r="Q71" i="640"/>
  <c r="O71" i="640"/>
  <c r="O70" i="640"/>
  <c r="Q70" i="640" s="1"/>
  <c r="Q69" i="640"/>
  <c r="O69" i="640"/>
  <c r="O68" i="640"/>
  <c r="Q68" i="640" s="1"/>
  <c r="Q67" i="640"/>
  <c r="O67" i="640"/>
  <c r="O66" i="640"/>
  <c r="Q66" i="640" s="1"/>
  <c r="Q65" i="640"/>
  <c r="O65" i="640"/>
  <c r="O64" i="640"/>
  <c r="Q64" i="640" s="1"/>
  <c r="Q63" i="640"/>
  <c r="O63" i="640"/>
  <c r="O62" i="640"/>
  <c r="Q62" i="640" s="1"/>
  <c r="Q61" i="640"/>
  <c r="O61" i="640"/>
  <c r="O60" i="640"/>
  <c r="Q60" i="640" s="1"/>
  <c r="Q59" i="640"/>
  <c r="O59" i="640"/>
  <c r="O58" i="640"/>
  <c r="Q58" i="640" s="1"/>
  <c r="Q57" i="640"/>
  <c r="O57" i="640"/>
  <c r="O56" i="640"/>
  <c r="Q56" i="640" s="1"/>
  <c r="Q55" i="640"/>
  <c r="O55" i="640"/>
  <c r="O54" i="640"/>
  <c r="Q54" i="640" s="1"/>
  <c r="Q53" i="640"/>
  <c r="O53" i="640"/>
  <c r="O52" i="640"/>
  <c r="Q52" i="640" s="1"/>
  <c r="Q51" i="640"/>
  <c r="O51" i="640"/>
  <c r="O50" i="640"/>
  <c r="Q50" i="640" s="1"/>
  <c r="Q49" i="640"/>
  <c r="O49" i="640"/>
  <c r="O48" i="640"/>
  <c r="Q48" i="640" s="1"/>
  <c r="Q47" i="640"/>
  <c r="O47" i="640"/>
  <c r="O46" i="640"/>
  <c r="Q46" i="640" s="1"/>
  <c r="Q45" i="640"/>
  <c r="O45" i="640"/>
  <c r="O44" i="640"/>
  <c r="Q44" i="640" s="1"/>
  <c r="Q43" i="640"/>
  <c r="O43" i="640"/>
  <c r="O42" i="640"/>
  <c r="Q42" i="640" s="1"/>
  <c r="Q41" i="640"/>
  <c r="O41" i="640"/>
  <c r="O40" i="640"/>
  <c r="Q40" i="640" s="1"/>
  <c r="Q39" i="640"/>
  <c r="O39" i="640"/>
  <c r="O38" i="640"/>
  <c r="Q38" i="640" s="1"/>
  <c r="Q37" i="640"/>
  <c r="O37" i="640"/>
  <c r="O36" i="640"/>
  <c r="Q36" i="640" s="1"/>
  <c r="Q35" i="640"/>
  <c r="O35" i="640"/>
  <c r="O34" i="640"/>
  <c r="Q34" i="640" s="1"/>
  <c r="Q33" i="640"/>
  <c r="O33" i="640"/>
  <c r="O32" i="640"/>
  <c r="Q32" i="640" s="1"/>
  <c r="Q31" i="640"/>
  <c r="O31" i="640"/>
  <c r="O30" i="640"/>
  <c r="Q30" i="640" s="1"/>
  <c r="Q29" i="640"/>
  <c r="O29" i="640"/>
  <c r="O28" i="640"/>
  <c r="Q28" i="640" s="1"/>
  <c r="Q27" i="640"/>
  <c r="O27" i="640"/>
  <c r="O26" i="640"/>
  <c r="Q26" i="640" s="1"/>
  <c r="Q25" i="640"/>
  <c r="O25" i="640"/>
  <c r="O24" i="640"/>
  <c r="Q24" i="640" s="1"/>
  <c r="Q23" i="640"/>
  <c r="O23" i="640"/>
  <c r="O22" i="640"/>
  <c r="Q22" i="640" s="1"/>
  <c r="Q21" i="640"/>
  <c r="O21" i="640"/>
  <c r="O20" i="640"/>
  <c r="Q20" i="640" s="1"/>
  <c r="Q19" i="640"/>
  <c r="O19" i="640"/>
  <c r="O18" i="640"/>
  <c r="Q18" i="640" s="1"/>
  <c r="Q17" i="640"/>
  <c r="O17" i="640"/>
  <c r="O16" i="640"/>
  <c r="Q16" i="640" s="1"/>
  <c r="Q15" i="640"/>
  <c r="O15" i="640"/>
  <c r="N14" i="640"/>
  <c r="Q240" i="640" l="1"/>
  <c r="Q246" i="640"/>
  <c r="S246" i="640" s="1"/>
  <c r="Q111" i="640"/>
  <c r="Q114" i="640" s="1"/>
  <c r="Q202" i="640"/>
  <c r="Q266" i="640"/>
  <c r="Q291" i="640" s="1"/>
  <c r="S291" i="640" s="1"/>
  <c r="Q247" i="640" l="1"/>
  <c r="S247" i="640" s="1"/>
  <c r="S240" i="640"/>
  <c r="Q56" i="777" l="1"/>
  <c r="Q55" i="777"/>
  <c r="P54" i="777"/>
  <c r="O54" i="777"/>
  <c r="N54" i="777"/>
  <c r="P53" i="777"/>
  <c r="Q53" i="777" s="1"/>
  <c r="Q52" i="777"/>
  <c r="P51" i="777"/>
  <c r="O51" i="777"/>
  <c r="N51" i="777"/>
  <c r="M51" i="777"/>
  <c r="Q50" i="777"/>
  <c r="Q49" i="777"/>
  <c r="P48" i="777"/>
  <c r="O48" i="777"/>
  <c r="N48" i="777"/>
  <c r="M48" i="777"/>
  <c r="Q47" i="777"/>
  <c r="Q46" i="777"/>
  <c r="O45" i="777"/>
  <c r="N45" i="777"/>
  <c r="M45" i="777"/>
  <c r="Q45" i="777" s="1"/>
  <c r="Q44" i="777"/>
  <c r="Q43" i="777"/>
  <c r="O42" i="777"/>
  <c r="N42" i="777"/>
  <c r="M42" i="777"/>
  <c r="G42" i="777"/>
  <c r="Q41" i="777"/>
  <c r="Q40" i="777"/>
  <c r="G40" i="777"/>
  <c r="O39" i="777"/>
  <c r="N39" i="777"/>
  <c r="M39" i="777"/>
  <c r="G39" i="777"/>
  <c r="Q38" i="777"/>
  <c r="G38" i="777"/>
  <c r="Q37" i="777"/>
  <c r="G37" i="777"/>
  <c r="O36" i="777"/>
  <c r="N36" i="777"/>
  <c r="M36" i="777"/>
  <c r="Q36" i="777" s="1"/>
  <c r="G36" i="777"/>
  <c r="O35" i="777"/>
  <c r="Q35" i="777" s="1"/>
  <c r="G35" i="777"/>
  <c r="O34" i="777"/>
  <c r="Q34" i="777" s="1"/>
  <c r="G34" i="777"/>
  <c r="P33" i="777"/>
  <c r="O33" i="777"/>
  <c r="N33" i="777"/>
  <c r="M33" i="777"/>
  <c r="Q33" i="777" s="1"/>
  <c r="G33" i="777"/>
  <c r="O32" i="777"/>
  <c r="N32" i="777"/>
  <c r="M32" i="777"/>
  <c r="Q32" i="777" s="1"/>
  <c r="G32" i="777"/>
  <c r="O31" i="777"/>
  <c r="N31" i="777"/>
  <c r="Q31" i="777" s="1"/>
  <c r="G31" i="777"/>
  <c r="G30" i="777"/>
  <c r="Q29" i="777"/>
  <c r="G29" i="777"/>
  <c r="Q28" i="777"/>
  <c r="G28" i="777"/>
  <c r="G27" i="777"/>
  <c r="Q26" i="777"/>
  <c r="G26" i="777"/>
  <c r="Q25" i="777"/>
  <c r="G25" i="777"/>
  <c r="P24" i="777"/>
  <c r="P30" i="777" s="1"/>
  <c r="O24" i="777"/>
  <c r="O30" i="777" s="1"/>
  <c r="N24" i="777"/>
  <c r="N30" i="777" s="1"/>
  <c r="M24" i="777"/>
  <c r="M30" i="777" s="1"/>
  <c r="G24" i="777"/>
  <c r="O23" i="777"/>
  <c r="M23" i="777"/>
  <c r="G23" i="777"/>
  <c r="O22" i="777"/>
  <c r="G22" i="777"/>
  <c r="P21" i="777"/>
  <c r="P27" i="777" s="1"/>
  <c r="O21" i="777"/>
  <c r="O27" i="777" s="1"/>
  <c r="N21" i="777"/>
  <c r="N27" i="777" s="1"/>
  <c r="M21" i="777"/>
  <c r="M27" i="777" s="1"/>
  <c r="G21" i="777"/>
  <c r="Q20" i="777"/>
  <c r="G20" i="777"/>
  <c r="Q19" i="777"/>
  <c r="G19" i="777"/>
  <c r="P18" i="777"/>
  <c r="O18" i="777"/>
  <c r="N18" i="777"/>
  <c r="M18" i="777"/>
  <c r="Q18" i="777" s="1"/>
  <c r="G18" i="777"/>
  <c r="Q17" i="777"/>
  <c r="G17" i="777"/>
  <c r="Q16" i="777"/>
  <c r="G16" i="777"/>
  <c r="P15" i="777"/>
  <c r="O15" i="777"/>
  <c r="N15" i="777"/>
  <c r="M15" i="777"/>
  <c r="G15" i="777"/>
  <c r="P14" i="777"/>
  <c r="P23" i="777" s="1"/>
  <c r="N14" i="777"/>
  <c r="N23" i="777" s="1"/>
  <c r="M14" i="777"/>
  <c r="G14" i="777"/>
  <c r="P13" i="777"/>
  <c r="P22" i="777" s="1"/>
  <c r="N13" i="777"/>
  <c r="N22" i="777" s="1"/>
  <c r="Q22" i="777" s="1"/>
  <c r="M13" i="777"/>
  <c r="G13" i="777"/>
  <c r="Q12" i="777"/>
  <c r="G12" i="777"/>
  <c r="E12" i="777"/>
  <c r="D12" i="777"/>
  <c r="E11" i="777"/>
  <c r="D11" i="777"/>
  <c r="G10" i="777"/>
  <c r="Q48" i="777" l="1"/>
  <c r="Q13" i="777"/>
  <c r="Q14" i="777"/>
  <c r="Q51" i="777"/>
  <c r="G11" i="777"/>
  <c r="Q42" i="777"/>
  <c r="Q15" i="777"/>
  <c r="Q39" i="777"/>
  <c r="Q23" i="777"/>
  <c r="Q30" i="777"/>
  <c r="Q27" i="777"/>
  <c r="Q21" i="777"/>
  <c r="M54" i="777"/>
  <c r="Q54" i="777" s="1"/>
  <c r="Q24" i="777"/>
  <c r="F252" i="316" l="1"/>
  <c r="J252" i="316" l="1"/>
  <c r="E154" i="316"/>
  <c r="G141" i="316" s="1"/>
  <c r="F187" i="316"/>
  <c r="J187" i="316" s="1"/>
  <c r="E232" i="316"/>
  <c r="I232" i="316" s="1"/>
  <c r="G146" i="316"/>
  <c r="J265" i="316"/>
  <c r="E255" i="316"/>
  <c r="C255" i="316"/>
  <c r="D235" i="316"/>
  <c r="B235" i="316"/>
  <c r="J217" i="316"/>
  <c r="E190" i="316"/>
  <c r="C190" i="316"/>
  <c r="D157" i="316"/>
  <c r="B157" i="316"/>
  <c r="K148" i="316"/>
  <c r="E148" i="316"/>
  <c r="G255" i="316"/>
  <c r="H146" i="316"/>
  <c r="K145" i="316"/>
  <c r="H145" i="316"/>
  <c r="G145" i="316"/>
  <c r="K144" i="316"/>
  <c r="F235" i="316" s="1"/>
  <c r="H144" i="316"/>
  <c r="K143" i="316"/>
  <c r="G220" i="316" s="1"/>
  <c r="H220" i="316" s="1"/>
  <c r="H143" i="316"/>
  <c r="G143" i="316"/>
  <c r="K142" i="316"/>
  <c r="G190" i="316" s="1"/>
  <c r="H142" i="316"/>
  <c r="K141" i="316"/>
  <c r="F157" i="316" s="1"/>
  <c r="H141" i="316"/>
  <c r="H148" i="316" l="1"/>
  <c r="G142" i="316"/>
  <c r="I154" i="316"/>
  <c r="G144" i="316"/>
  <c r="G148" i="316" l="1"/>
</calcChain>
</file>

<file path=xl/sharedStrings.xml><?xml version="1.0" encoding="utf-8"?>
<sst xmlns="http://schemas.openxmlformats.org/spreadsheetml/2006/main" count="2617" uniqueCount="1163">
  <si>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</si>
  <si>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</si>
  <si>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</si>
  <si>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</si>
  <si>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</si>
  <si>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</si>
  <si>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</si>
  <si>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</si>
  <si>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</si>
  <si>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</si>
  <si>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</si>
  <si>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</si>
  <si>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</si>
  <si>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</si>
  <si>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</si>
  <si>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</si>
  <si>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</si>
  <si>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</si>
  <si>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</si>
  <si>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</si>
  <si>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</si>
  <si>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</si>
  <si>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</si>
  <si>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</si>
  <si>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</si>
  <si>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</si>
  <si>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</si>
  <si>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</si>
  <si>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NOTA:  Según el Numeral 6.2 de la Parte General del Contrato, las observaciones de la Interventoría no se entienden como aprobación o desaprobación y no sirven de excusa para el no cumplimento de los resultados requeridos en las especificaciones técnicas o para el no cumplimiento de cualquier otra de sus obligaciones bajo el Contrato.</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</si>
  <si>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</si>
  <si>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</si>
  <si>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</si>
  <si>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</si>
  <si>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</si>
  <si>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</si>
  <si>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</si>
  <si>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</si>
  <si>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</si>
  <si>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</si>
  <si>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</si>
  <si>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</si>
  <si>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</si>
  <si>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3. SOCIAL</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</si>
  <si>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</si>
  <si>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</si>
  <si>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</si>
  <si>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</si>
  <si>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</si>
  <si>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</si>
  <si>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</si>
  <si>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</si>
  <si>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</si>
  <si>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</si>
  <si>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</si>
  <si>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</si>
  <si>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</si>
  <si>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</si>
  <si>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</si>
  <si>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</si>
  <si>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</si>
  <si>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</si>
  <si>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</si>
  <si>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</si>
  <si>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</si>
  <si>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</si>
  <si>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</si>
  <si>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</si>
  <si>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</si>
  <si>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</si>
  <si>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</si>
  <si>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</si>
  <si>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</si>
  <si>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</si>
  <si>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</si>
  <si>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</si>
  <si>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</si>
  <si>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</si>
  <si>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</si>
  <si>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</si>
  <si>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</si>
  <si>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</si>
  <si>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</si>
  <si>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</si>
  <si>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</si>
  <si>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</si>
  <si>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</si>
  <si>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Unidad Funcional 2</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</si>
  <si>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</si>
  <si>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</si>
  <si>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</si>
  <si>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</si>
  <si>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</si>
  <si>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</si>
  <si>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</si>
  <si>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</si>
  <si>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</si>
  <si>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</si>
  <si>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</si>
  <si>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</si>
  <si>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</si>
  <si>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</si>
  <si>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</si>
  <si>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</si>
  <si>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</si>
  <si>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</si>
  <si>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</si>
  <si>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</si>
  <si>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</si>
  <si>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</si>
  <si>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</si>
  <si>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</si>
  <si>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</si>
  <si>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</si>
  <si>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Ministerio de Medio Ambiente autorizó con Resolución 2115 del 30-10-17</t>
  </si>
  <si>
    <t>Corpourabá otorgó ampliación de caudal Q. Los Perros. con Resolución 200-03-20-01-1310-2016 del 12-10-17</t>
  </si>
  <si>
    <t>Corantioquia otorgó permiso con Resolución 040-RES1706-3088 el 22-06-17 y notificada el 29-06-17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</si>
  <si>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</si>
  <si>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</si>
  <si>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</si>
  <si>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</si>
  <si>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</si>
  <si>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</si>
  <si>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</si>
  <si>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</si>
  <si>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</si>
  <si>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</si>
  <si>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</si>
  <si>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</si>
  <si>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Se autorizó con Resolución Corantioquia 040-RES1705-2420 del 11-05-17 para la Resolución 00606 del 25-05-18.</t>
  </si>
  <si>
    <t xml:space="preserve">Se autorizó mediante Resolución 0692 del 04-04-17 para el primer proceso de Licenciamiento.
</t>
  </si>
  <si>
    <t xml:space="preserve">CONSTRUCCIÖN </t>
  </si>
  <si>
    <t>Tramos</t>
  </si>
  <si>
    <t xml:space="preserve">REHABILITACIÓN UF2.2, REHABILITACIÓN UF4.2 Y MEJORAMIENTO UF 1 Y UF2.1 </t>
  </si>
  <si>
    <t>Tramo</t>
  </si>
  <si>
    <t xml:space="preserve">El día 11-09-17 se recibe notificación de la resolución 160HX-RES1709-4795 del 07-09-17 mediante la cual autoriza el permiso. Oficio D-1672-2017-1 radicado 09-10-17 mediante el cual se da cumplimiento a los artículos 3 y 5  de la resolución que otorga. Oficio D-1918-2017-1  del 10-11-17 Mediante el cual se radica el PUEAA. </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</si>
  <si>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</si>
  <si>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</si>
  <si>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</si>
  <si>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</si>
  <si>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</si>
  <si>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</si>
  <si>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</si>
  <si>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</si>
  <si>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</si>
  <si>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</si>
  <si>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Fecha Consignacion</t>
  </si>
  <si>
    <t>Aporte establecido contractual</t>
  </si>
  <si>
    <t xml:space="preserve">               IPC</t>
  </si>
  <si>
    <t>MES DE IPC</t>
  </si>
  <si>
    <t>Aportes efectuados en pesos del mes de referencia</t>
  </si>
  <si>
    <t>Giro 1</t>
  </si>
  <si>
    <t>Proyecto</t>
  </si>
  <si>
    <t>Dinerario</t>
  </si>
  <si>
    <t>Fecha de Constitución del Patrimonio Autónomo</t>
  </si>
  <si>
    <t>Giro 2</t>
  </si>
  <si>
    <t xml:space="preserve">180 dias  desde la fecha de inicio </t>
  </si>
  <si>
    <t>Giro 3</t>
  </si>
  <si>
    <t xml:space="preserve">360 dias  desde la fecha de inicio </t>
  </si>
  <si>
    <t>Giro 4</t>
  </si>
  <si>
    <t xml:space="preserve">720 dias  desde la fecha de inicio </t>
  </si>
  <si>
    <t>Giro 5</t>
  </si>
  <si>
    <t xml:space="preserve">1080 dias  desde la fecha de inicio </t>
  </si>
  <si>
    <t>Giro 6</t>
  </si>
  <si>
    <t xml:space="preserve">1440 dias desde la fecha de inicio </t>
  </si>
  <si>
    <t>Giro 7</t>
  </si>
  <si>
    <t xml:space="preserve">1800 dias  desde la fecha de inicio </t>
  </si>
  <si>
    <t>Giro 8</t>
  </si>
  <si>
    <t xml:space="preserve">2160 dias  desde la fecha de inicio  </t>
  </si>
  <si>
    <t>octubre-01-2015</t>
  </si>
  <si>
    <t>sept-2015</t>
  </si>
  <si>
    <t>octubre-02-2015</t>
  </si>
  <si>
    <t>octubre-15-2015</t>
  </si>
  <si>
    <t>octubre-28-2015</t>
  </si>
  <si>
    <t>noviembre-03-2015</t>
  </si>
  <si>
    <t>octubre-2015</t>
  </si>
  <si>
    <t>Diciembre-14-2015</t>
  </si>
  <si>
    <t>noviembre-2015</t>
  </si>
  <si>
    <t>Diciembre-15-2015</t>
  </si>
  <si>
    <t>Diciembre-16-2015</t>
  </si>
  <si>
    <t>Diciembre-23-2015</t>
  </si>
  <si>
    <t>enero-13-2016</t>
  </si>
  <si>
    <t>diciembre-2015</t>
  </si>
  <si>
    <t>enero-15-2016</t>
  </si>
  <si>
    <t>febrero-09-2016</t>
  </si>
  <si>
    <t>enero-2016</t>
  </si>
  <si>
    <t>febrero-15-2016</t>
  </si>
  <si>
    <t>febrero-16-2016</t>
  </si>
  <si>
    <t>marzo-01-2016</t>
  </si>
  <si>
    <t>febrero-2016</t>
  </si>
  <si>
    <t>marzo-14-2016</t>
  </si>
  <si>
    <t>marzo-15-2016</t>
  </si>
  <si>
    <t>marzo-30-2016</t>
  </si>
  <si>
    <t>abril-12-2016</t>
  </si>
  <si>
    <t>marzo-2016</t>
  </si>
  <si>
    <t>abril-15-2016</t>
  </si>
  <si>
    <t>abril-20-2016</t>
  </si>
  <si>
    <t>abril-29-2016</t>
  </si>
  <si>
    <t>mayo-13-2016</t>
  </si>
  <si>
    <t>abril-2016</t>
  </si>
  <si>
    <t>mayo-20-2016</t>
  </si>
  <si>
    <t>15 de Junio de 2016</t>
  </si>
  <si>
    <t>mayo-2016</t>
  </si>
  <si>
    <t>24 de Junio de 2016</t>
  </si>
  <si>
    <t>julio-14-2016</t>
  </si>
  <si>
    <t>junio-2016</t>
  </si>
  <si>
    <t>julio-25-2016</t>
  </si>
  <si>
    <t>julio-26-2016</t>
  </si>
  <si>
    <t>julio-2016</t>
  </si>
  <si>
    <t>agosto-2016</t>
  </si>
  <si>
    <t>septiembre-2016</t>
  </si>
  <si>
    <t>18-0ctubre-2016</t>
  </si>
  <si>
    <t>21-octubre-de 2016</t>
  </si>
  <si>
    <t>31-octubre-de 2016</t>
  </si>
  <si>
    <t>15-noviembre-de 2016</t>
  </si>
  <si>
    <t>octubre-2016</t>
  </si>
  <si>
    <t>17-noviembre-de 2016</t>
  </si>
  <si>
    <t>30-noviembre-de 2016</t>
  </si>
  <si>
    <t>diciembre-2016</t>
  </si>
  <si>
    <t>febrero-01-2017</t>
  </si>
  <si>
    <t>enero-2017</t>
  </si>
  <si>
    <t>marzo-2017</t>
  </si>
  <si>
    <t>Abril-24-2017</t>
  </si>
  <si>
    <t>Abril-26-2017</t>
  </si>
  <si>
    <t>Mayo-03-2017</t>
  </si>
  <si>
    <t>abril-2017</t>
  </si>
  <si>
    <t>Mayo-04-2017</t>
  </si>
  <si>
    <t>Mayo-05-2017</t>
  </si>
  <si>
    <t>Mayo-09-2017</t>
  </si>
  <si>
    <t>Mayo-12-2017</t>
  </si>
  <si>
    <t>Mayo-16-2017</t>
  </si>
  <si>
    <t>Mayo-18-2017</t>
  </si>
  <si>
    <t>OCTUBRE-02-2017</t>
  </si>
  <si>
    <t>Septiembre 2017</t>
  </si>
  <si>
    <t>OCTUBRE-31-2017</t>
  </si>
  <si>
    <t>Septiembre -2017</t>
  </si>
  <si>
    <t>Abril-2018</t>
  </si>
  <si>
    <t>TOTAL APORTES DINERARIOS</t>
  </si>
  <si>
    <t>Especie</t>
  </si>
  <si>
    <t>Septiembre-2015</t>
  </si>
  <si>
    <t>Predios</t>
  </si>
  <si>
    <t>incumplido</t>
  </si>
  <si>
    <t xml:space="preserve">30 dias desde la fecha de inicio </t>
  </si>
  <si>
    <t xml:space="preserve">60 dias desde la fecha de inicio </t>
  </si>
  <si>
    <t xml:space="preserve">120 dias desde la fecha de inicio </t>
  </si>
  <si>
    <t>Cumplió</t>
  </si>
  <si>
    <t xml:space="preserve">150 dias desde la fecha de inicio </t>
  </si>
  <si>
    <t xml:space="preserve">180 dias desde la fecha de inicio </t>
  </si>
  <si>
    <t>210 dias desde la fecha de inicio</t>
  </si>
  <si>
    <t>Giro 9</t>
  </si>
  <si>
    <t xml:space="preserve">240 dias desde la fecha de inicio </t>
  </si>
  <si>
    <t>Giro 10</t>
  </si>
  <si>
    <t xml:space="preserve">270 dias desde la fecha de inicio </t>
  </si>
  <si>
    <t>Giro 11</t>
  </si>
  <si>
    <t xml:space="preserve">300 dias desde la fecha de inicio </t>
  </si>
  <si>
    <t>Giro 12</t>
  </si>
  <si>
    <t xml:space="preserve">330 dias desde la fecha de inicio </t>
  </si>
  <si>
    <t>Giro 13</t>
  </si>
  <si>
    <t xml:space="preserve">360 dias desde la fecha de inicio </t>
  </si>
  <si>
    <t>Giro 14</t>
  </si>
  <si>
    <t xml:space="preserve">630 dias desde la fecha de inicio </t>
  </si>
  <si>
    <t>mayo-2017</t>
  </si>
  <si>
    <t>Giro 15</t>
  </si>
  <si>
    <t xml:space="preserve">660 dias desde la fecha de inicio </t>
  </si>
  <si>
    <t>junio-2017</t>
  </si>
  <si>
    <t>Giro 16</t>
  </si>
  <si>
    <t xml:space="preserve">690 dias desde la fecha de inicio </t>
  </si>
  <si>
    <t>6 de septiembre-2017</t>
  </si>
  <si>
    <t>AGOSTO-2017</t>
  </si>
  <si>
    <t>Giro 17</t>
  </si>
  <si>
    <t xml:space="preserve">720 dias desde la fecha de inicio </t>
  </si>
  <si>
    <t>9 de octubre-2017</t>
  </si>
  <si>
    <t>septiembre-2017</t>
  </si>
  <si>
    <t>Giro 18</t>
  </si>
  <si>
    <t xml:space="preserve">750 dias desde la fecha de inicio </t>
  </si>
  <si>
    <t>31 de octubre-2017</t>
  </si>
  <si>
    <t>Subcuenta Interventoría y Supervisión</t>
  </si>
  <si>
    <t>octubre-02-2016</t>
  </si>
  <si>
    <t>enero-26-2016</t>
  </si>
  <si>
    <t>6 meses desde la Fecha de Inicio</t>
  </si>
  <si>
    <t>abril-14-2016</t>
  </si>
  <si>
    <t>12 meses desde la Fecha de Inicio</t>
  </si>
  <si>
    <t>octubre-07-2016</t>
  </si>
  <si>
    <t>18 meses desde la Fecha de Inicio</t>
  </si>
  <si>
    <t>mayo-30-2017</t>
  </si>
  <si>
    <t>Abril-2017</t>
  </si>
  <si>
    <t>intereses</t>
  </si>
  <si>
    <t>julio-07-2017</t>
  </si>
  <si>
    <t>24 meses desde la Fecha de Inicio</t>
  </si>
  <si>
    <t>Octubre-09-2017</t>
  </si>
  <si>
    <t>30 meses desde la Fecha de Inicio</t>
  </si>
  <si>
    <t>abril-19-2018</t>
  </si>
  <si>
    <t>abril-2018</t>
  </si>
  <si>
    <t>36 meses desde la Fecha de Inicio</t>
  </si>
  <si>
    <t>42 meses desde la Fecha de Inicio</t>
  </si>
  <si>
    <t>48 meses desde la Fecha de Inicio</t>
  </si>
  <si>
    <t>54 meses desde la Fecha de Inicio</t>
  </si>
  <si>
    <t>60 meses desde la Fecha de Inicio</t>
  </si>
  <si>
    <t>66 meses desde la Fecha de Inicio</t>
  </si>
  <si>
    <t>Dentro de los cinco (5) dias siguientes del inicio de cada año corrido contado a partir del inicio de la Etapa de Operación y Mantenimiento</t>
  </si>
  <si>
    <t>Soporte Contractual</t>
  </si>
  <si>
    <t>Dentro de los primeros  treinta (30) días de cada año calendario contados a partir de la constitución del Patrimonio Autonomo</t>
  </si>
  <si>
    <t>enero-29-2016</t>
  </si>
  <si>
    <t>enero-30-2017</t>
  </si>
  <si>
    <t>Cuentas MASC</t>
  </si>
  <si>
    <t>Dentro de los primeros treinta (30) Días de cada año calendario de ejecución del Contrato, contados a apartir de la constitución del Patrimonio Autónomo</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</si>
  <si>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</si>
  <si>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Enero-05-2016</t>
  </si>
  <si>
    <t>Julio-05-0216</t>
  </si>
  <si>
    <t>Aporte Enero 6-2017</t>
  </si>
  <si>
    <t>Enero-06-2017</t>
  </si>
  <si>
    <t>Aporte Enero 30-2017</t>
  </si>
  <si>
    <t>Aporte Julio 05-2017</t>
  </si>
  <si>
    <t>Junio-27-0217</t>
  </si>
  <si>
    <t>Mayo-2017</t>
  </si>
  <si>
    <t>Aporte Enero  06-2018</t>
  </si>
  <si>
    <t>Enero-16-2018</t>
  </si>
  <si>
    <t>diciembre de 2017</t>
  </si>
  <si>
    <t>incumplio por fecha</t>
  </si>
  <si>
    <t>Aporte Enero 30-2018</t>
  </si>
  <si>
    <t>cumplido</t>
  </si>
  <si>
    <t>Cuentas COMPENSACIONES AMBIENTALES</t>
  </si>
  <si>
    <t>Aporte julio 15-2017</t>
  </si>
  <si>
    <t>Junio-27-2017</t>
  </si>
  <si>
    <t>Aporte Agosto 15-2017</t>
  </si>
  <si>
    <t>Julio-26-2017</t>
  </si>
  <si>
    <t>Aporte  sept 15-2017</t>
  </si>
  <si>
    <t>Septiembre-06-2017</t>
  </si>
  <si>
    <t>Agosto-2017</t>
  </si>
  <si>
    <t>Aporte  oct 15-2017</t>
  </si>
  <si>
    <t>Septiembre-2017</t>
  </si>
  <si>
    <t>Aporte  Nov 15-2017</t>
  </si>
  <si>
    <t>Nov-14-2017</t>
  </si>
  <si>
    <t>octubre-2017</t>
  </si>
  <si>
    <t>Aporte  Dic 15-2017</t>
  </si>
  <si>
    <t>Diciembre-15-2017</t>
  </si>
  <si>
    <t>Noviembre-2017</t>
  </si>
  <si>
    <t>Aporte  Ene 16-2018</t>
  </si>
  <si>
    <t>diciembre-2017</t>
  </si>
  <si>
    <t>Aporte  feb 16-2018</t>
  </si>
  <si>
    <t>febrero-19-2018</t>
  </si>
  <si>
    <t>Enero-2018</t>
  </si>
  <si>
    <t>aporte de mar -12-2018</t>
  </si>
  <si>
    <t>marzo -12-2018</t>
  </si>
  <si>
    <t>febrero-2018</t>
  </si>
  <si>
    <t>aporte de abr -19-2018</t>
  </si>
  <si>
    <t>abril -19-2018</t>
  </si>
  <si>
    <t>marzo-2018</t>
  </si>
  <si>
    <t>Cuentas REDES</t>
  </si>
  <si>
    <t>Aporte julio 06-2017</t>
  </si>
  <si>
    <t>SUBCUENTA PREDIOS II</t>
  </si>
  <si>
    <t>Predios OTROS SI N.3</t>
  </si>
  <si>
    <t>780 Dias desde la fecha de inicio</t>
  </si>
  <si>
    <t>03/12/2017 y 11 de dic-2017</t>
  </si>
  <si>
    <t>incumplido por fecha</t>
  </si>
  <si>
    <t>810 Dias desde la fecha de inicio</t>
  </si>
  <si>
    <t>9 y 10 de enero de 2018</t>
  </si>
  <si>
    <t>840 Dias desde la fecha de inicio</t>
  </si>
  <si>
    <t>enero-2018</t>
  </si>
  <si>
    <t>870 Dias desde la fecha de inicio</t>
  </si>
  <si>
    <t>feb-2018</t>
  </si>
  <si>
    <t>900 Dias desde la fecha de inicio</t>
  </si>
  <si>
    <t>930 Dias desde la fecha de inicio</t>
  </si>
  <si>
    <t>960 Dias desde la fecha de inicio</t>
  </si>
  <si>
    <t>990 Dias desde la fecha de inicio</t>
  </si>
  <si>
    <t>1020 Dias desde la fecha de inicio</t>
  </si>
  <si>
    <t>1050 Dias desde la fecha de inicio</t>
  </si>
  <si>
    <t>1080 Dias desde la fecha de inicio</t>
  </si>
  <si>
    <t>1110 Dias desde la fecha de inicio</t>
  </si>
  <si>
    <t>1140 Dias desde la fecha de inicio</t>
  </si>
  <si>
    <t>1170 Dias desde la fecha de inicio</t>
  </si>
  <si>
    <t>1200 Dias desde la fecha de inicio</t>
  </si>
  <si>
    <t>1230 Dias desde la fecha de inicio</t>
  </si>
  <si>
    <t>1260 Dias desde la fecha de inicio</t>
  </si>
  <si>
    <t>1290 Dias desde la fecha de inicio</t>
  </si>
  <si>
    <t>Giro 19</t>
  </si>
  <si>
    <t>1320 Dias desde la fecha de inicio</t>
  </si>
  <si>
    <t>Giro 20</t>
  </si>
  <si>
    <t>1350 Dias desde la fecha de inicio</t>
  </si>
  <si>
    <t>Giro 21</t>
  </si>
  <si>
    <t>1380 Dias desde la fecha de inicio</t>
  </si>
  <si>
    <t>Giro 22</t>
  </si>
  <si>
    <t>1410 Dias desde la fecha de inicio</t>
  </si>
  <si>
    <t>Giro 23</t>
  </si>
  <si>
    <t>1440 Dias desde la fecha de inicio</t>
  </si>
  <si>
    <t>REGISTRO FOTOGRÁFICO</t>
  </si>
  <si>
    <t>CONCESION AUTOPISTA AL MAR 1</t>
  </si>
  <si>
    <t>CONSORCIO EPSILON 4G</t>
  </si>
  <si>
    <t>Control semanal de Avance Predial</t>
  </si>
  <si>
    <t>ELABORÓ</t>
  </si>
  <si>
    <t>FECHA DE APROBACIÓN</t>
  </si>
  <si>
    <t>NGB</t>
  </si>
  <si>
    <t>RCM</t>
  </si>
  <si>
    <t>EAUP</t>
  </si>
  <si>
    <t>P-CEC-012</t>
  </si>
  <si>
    <t>PS-CEC-01</t>
  </si>
  <si>
    <t xml:space="preserve">SEGUIMIENTO AVANCE PREDIAL </t>
  </si>
  <si>
    <t xml:space="preserve">SEGUIMIENTO AVANCE SOCIO-PREDIAL </t>
  </si>
  <si>
    <t>Descripcion</t>
  </si>
  <si>
    <t>Total</t>
  </si>
  <si>
    <t>Inventario Total</t>
  </si>
  <si>
    <t>Olympus</t>
  </si>
  <si>
    <t>Expedientes recibidos en Interventoria</t>
  </si>
  <si>
    <t>Expedientes recibidos en Interventoría</t>
  </si>
  <si>
    <t>40%</t>
  </si>
  <si>
    <t>Expedientes Pendientes por Presentar</t>
  </si>
  <si>
    <t>Ficha Social Revisada por Interventoría</t>
  </si>
  <si>
    <t>En Revisión por la Interventoría</t>
  </si>
  <si>
    <t>Ficha Social aprobada</t>
  </si>
  <si>
    <t>Ficha Social no aprobada</t>
  </si>
  <si>
    <t>Anulados</t>
  </si>
  <si>
    <t>Avalúos Preliminares Presentados</t>
  </si>
  <si>
    <t>Ficha Social En Revisión</t>
  </si>
  <si>
    <t>Predios con Unidades Sociales</t>
  </si>
  <si>
    <t xml:space="preserve">Avalúos Preliminares En Revisión </t>
  </si>
  <si>
    <t>Unidad Social Residente GCSP-F-013</t>
  </si>
  <si>
    <t>Unidad Social Productiva GCSP-F-014</t>
  </si>
  <si>
    <t>Anulado</t>
  </si>
  <si>
    <t>Otras Unidades Sociales GCSP-F-014</t>
  </si>
  <si>
    <t>No. Unidades sociales</t>
  </si>
  <si>
    <t>Expedientes sin Formatos</t>
  </si>
  <si>
    <t>PARTICIPANTES</t>
  </si>
  <si>
    <t>No se requirió sustracción según acuerdo 0488 del 25-01-17 en el primer proceso de Licenciamiento de la UF1 y 3</t>
  </si>
  <si>
    <t xml:space="preserve">1, 2.1 y 3 </t>
  </si>
  <si>
    <t>C. Nueva Túnel de Occ -  S. Jerónimo segundo Tubo del túnel</t>
  </si>
  <si>
    <t>Firmado entre el INVIAS y DEVIMAR el 27-03-17</t>
  </si>
  <si>
    <t>Giro 4 - ajuste</t>
  </si>
  <si>
    <t>se realizo el ajuste correpondiente quedando un excedente de $2.449.573.50 como parte de interés</t>
  </si>
  <si>
    <t>mayo-17-2018</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</si>
  <si>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</si>
  <si>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</si>
  <si>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</si>
  <si>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</si>
  <si>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</si>
  <si>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</si>
  <si>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</si>
  <si>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</si>
  <si>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R-CEC-22</t>
  </si>
  <si>
    <t>aporte de may -19-2018</t>
  </si>
  <si>
    <t>aporte de junio -30-2018</t>
  </si>
  <si>
    <t>junio-28-2018</t>
  </si>
  <si>
    <t>may-2018</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</si>
  <si>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</si>
  <si>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</si>
  <si>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</si>
  <si>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</si>
  <si>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</si>
  <si>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julio-24-2018</t>
  </si>
  <si>
    <t>jun-2018</t>
  </si>
  <si>
    <t>junio- 2018</t>
  </si>
  <si>
    <t>Se autorizó con Resolución Corantioquia 160HX-RES1711-6262 del 14-11-17</t>
  </si>
  <si>
    <t>aporte de agosto -30-2018</t>
  </si>
  <si>
    <t>agosto 21-2018</t>
  </si>
  <si>
    <t>jul-2018</t>
  </si>
  <si>
    <t>junio-2018</t>
  </si>
  <si>
    <t>ACCIDENTALIDAD</t>
  </si>
  <si>
    <t xml:space="preserve">Corantioquia autorizó Concesión de Aguas en el Rio Cauca con Resolución 160CI-RES1701-195 el 12 de enero de 2017.
Se resolvió recurso de reposición Resolución 160CI-RES1703-1255 del 13-03-17 y notificada el 28-03-17. </t>
  </si>
  <si>
    <t>Aporte Adicional en Dinero - deuda Subordinada</t>
  </si>
  <si>
    <t>julio-2018</t>
  </si>
  <si>
    <t>agosto-2018</t>
  </si>
  <si>
    <t>agosto - 2018</t>
  </si>
  <si>
    <t>incumplido por la aplicación del IPC se realizó con  IPC  de julio y debio aplicarse el de agosto por lo tanto hay un faltante en pesos constantes de $3.108.531.02</t>
  </si>
  <si>
    <t>Giro 20%</t>
  </si>
  <si>
    <t>20% Adicional a cargo del Concesionario</t>
  </si>
  <si>
    <t xml:space="preserve">Se radicó el 26-08-16 con oficio DEV-SAL-INTV-0116-2016 la V0, el 14-09-16 con oficio EPS4G-0335-16 Interventoría no presentó observaciones al documento, a excepción de que se encontraba pendiente incluir totalidad de soportes de los permisos ambientales mencionados en el Capítulo 7. 
Con comunicación EPS4G-0091-18 radicada el 12-02-18 se solicitó actualizar información en el PAGA de Rehabilitación de la UF4.2. 
Con comunicación D-1182-2018-1 radicada el 30-04-18 Concesionario informó que actualizará la V0 del PAGA de rehabilitación y será enviada a la Interventoría para iniciar el proceso de revisión para la No Objeción. 
Con comunicación EPS4G-0331-18 radicada en el Concesionario el 08-05-18, se informó quedar pendiente por recibir el PAGA de Rehabilitación de la UF4.2 para proceder con la revisión.
Con comunicación D-1604-2018-1 se radicó PAGA de Rehabilitación de la UF4.2.
Con comunicación EPS4G-0471-18 radicada el 15-06-18 se dio objeción al documento. 
Concesionario remitió la V2 ajustada con los comentarios realizados por Interventoría,  con comunicado D-2039-2018-1.
Interventoría emitió concepto de No Objeción con comunicado EPS4G-0633-18 radicada el 27-07-18 con consecutivo DEVIMAR R-4267-2018-1.                                                                                                                                                                                                                 Interventoría emitió concepto de No Objeción con comunicado EPS4G-0633-18 radicada el 27-07-18 con consecutivo DEVIMAR R-4267-2018-1.
</t>
  </si>
  <si>
    <t>Mantenimiento de baños portátiles con tercero autorizado</t>
  </si>
  <si>
    <t xml:space="preserve">MADS otorgó permiso con Resolución No. 1244 el 20-06-17                                                                                                                                    El Concesionario con comunicación M&amp;M 0024-18 del 15 de febrero de 2018 y radicado MADS E1-2018-004546, envío alcance información previa solicitada en el Resolución No. 1244 del 20-06-17. </t>
  </si>
  <si>
    <t>Terceros autorizados</t>
  </si>
  <si>
    <t xml:space="preserve">Escombrera Municipal de Santa Fe de Antioquia. Con comunicación D-270-2018-1 radicada el 01-02-18, el Concesionario informó que utilizará esta escombrera como sitio para disponer material estéril y escombros provenientes de las actividades de Rehabilitación de la UF4.2. Con comunicación D-1182-2018-1 radicada el 30-04-18 </t>
  </si>
  <si>
    <t>aporte de septiembre -30-2018</t>
  </si>
  <si>
    <t>Sep-2018</t>
  </si>
  <si>
    <t>sept-2018</t>
  </si>
  <si>
    <t>octub- 11-2018</t>
  </si>
  <si>
    <t>sep-2018</t>
  </si>
  <si>
    <t>aporte de octubre -30-2018</t>
  </si>
  <si>
    <t>oct-2018</t>
  </si>
  <si>
    <t>oct-2019</t>
  </si>
  <si>
    <t>pago de intereses del  aporte 15</t>
  </si>
  <si>
    <t>aporte de noviembre -30-2018</t>
  </si>
  <si>
    <t>ajuste al aporte 10 mas rendimientos</t>
  </si>
  <si>
    <t>octubre-2018</t>
  </si>
  <si>
    <t>pago del ajunte al fondeo 10 mas rendimientos</t>
  </si>
  <si>
    <t>TODAS</t>
  </si>
  <si>
    <t>Estudio de Fichas Prediales y Avaluos Comerciales Corporativos de las Unidades Funcionales 1 y 2</t>
  </si>
  <si>
    <t>noviembre-2018</t>
  </si>
  <si>
    <t xml:space="preserve">Se negó con Resolución Corantioquia 040-RES1706-2857 el 07-06-17 primera solicitud asociada a la Licencia Ambiental Resolución 0639 del 02-06-18
Se negó con Resolución Corantioquia 040-RES1712-7098 del 14-12-17  y notificada el 04-01-18, segunda solicitud 
Aprobo con resolución Con resolución Corantioquia 040-RES1808-4625 del 01-08-18 notificada el 09-08-18   tercera solicitud
</t>
  </si>
  <si>
    <t>• Solicitud aprovechamiento de especies restringidas para la Modificación de la UF2.1 con radicado 120-COE1803-8791 (D-715-2018-1) del 14-03-18.
• Solicitud aclaración con radicado Corantioquia 120-COE1804-8708 (R-2028-2018-1) del 12-04-18
• Aclaración de información con radicado 120-COE1804-13470 (D-1160-2018-1) del 26-04-18.
• Solicitud de información con radicado 120-COI1807-17725 del 30-07-18
•  Auto de inicio 040-ADM1808-4061 del 09-08-18.
• Visita de evaluación el 30-10-18.
• Requerimiento de información adicional con acto administrativo 040-ADM1811-5590 del 13-11-18 y notificado el 14-11-18.
• Respuesta con radicado 20-COE1811-37914 del 23-11-18.
• Pendiente respuesta Autoridad Ambiental.</t>
  </si>
  <si>
    <t>Corantioquia autorizó con Resolución 16HX-RES1711-6804 del 30-11-17
Con Resolución 160HX-RES1811-6542 del 26-11-18 Corantioquia autorizó poda de manejo para dos (2) Individuos. Con Resolución 160CI-RES1811-6673 del 29-11-18 Corantioquia autorizó Tala de un (1) individio en la UF4.2.</t>
  </si>
  <si>
    <t>soporte contractual</t>
  </si>
  <si>
    <t>MASC</t>
  </si>
  <si>
    <t>nov-2018</t>
  </si>
  <si>
    <t>Aporte de Dic-2018</t>
  </si>
  <si>
    <t>aporte enero -30-2019</t>
  </si>
  <si>
    <t xml:space="preserve">ANLA con Resolución 02318 del 14-12-18 ANLA Autorizó la modificación de la Licencia ambiental resolución 0606 asociada al poligono " La frisola - El Polvorín" </t>
  </si>
  <si>
    <t>VIGENCIAS FUTURAS</t>
  </si>
  <si>
    <t>APORTE  2018</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</si>
  <si>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</si>
  <si>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</si>
  <si>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 xml:space="preserve">Aporte semenestral  y anual de 2019 </t>
  </si>
  <si>
    <t>Noviembre 2017</t>
  </si>
  <si>
    <t>Queda Pendiente el diferencial por la variacion del IPC que son $30.876.022,79, Incumplido Por Fecha y valor</t>
  </si>
  <si>
    <t>dic-2018</t>
  </si>
  <si>
    <t xml:space="preserve">Según ajustes realizados por el concesionario se informó que no se requiere de SRRRC para la Modificación de la Licencia Ambiental  UF2.1.
</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</si>
  <si>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</si>
  <si>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enero-2019</t>
  </si>
  <si>
    <t>aporte feb -28-2019</t>
  </si>
  <si>
    <t>ene-2019</t>
  </si>
  <si>
    <t xml:space="preserve">Se autorizo según acuerdo del consejo directivo de Corantioquia N° 180ACU-1811-552 del 21-11-18. la sutracción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 </t>
  </si>
  <si>
    <t>MADS Autorizó con resolución 2241 del 27-11-18
• Con radicado MADS 00001 del del 30-11-18 Concesionario renunció al derecho de interposición de recurso de reposición contra la resolución 2241 del 27-11-18, quedando en firme.</t>
  </si>
  <si>
    <t>MADS Autorizó con resolución 2240 del 27-11-18
Con radicado MADS 00002 del del 30-11-18 Concesionario renunció al derecho de interposición de recurso de reposición contra la resolución 2240 del 27-11-18, quedando en firme</t>
  </si>
  <si>
    <t>El 17-04-17 se realizó mesa de trabajo para actualización del documento PAGA.  Con oficio D-608-2017-1 del 15 -05-17, se radico el documento ajustado. Interventoría emitió concepto de No Objeción al documento con oficio EPS4G-0234-17 el 23-05-17
Se realizó Comité Ambiental el día 12 de junio de 2018,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Con comunicación EPS4G-0780-18 el 19-09-18 y radicado ANI 2018-409-096837-2, se envió a la ANI el PAGA de Rehabilitación V2 No Objetado.</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</si>
  <si>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</si>
  <si>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</si>
  <si>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</si>
  <si>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</si>
  <si>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</si>
  <si>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</si>
  <si>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</si>
  <si>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</si>
  <si>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</si>
  <si>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</si>
  <si>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</si>
  <si>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</si>
  <si>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</si>
  <si>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</si>
  <si>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</si>
  <si>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</si>
  <si>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</si>
  <si>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</si>
  <si>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</si>
  <si>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</si>
  <si>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</si>
  <si>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</si>
  <si>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</si>
  <si>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</si>
  <si>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</si>
  <si>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</si>
  <si>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Modificación Licencia Ambiental resolución 00639 del 02-06-18 "ajustes en el trazado y solicitud de concesiones"</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</si>
  <si>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</si>
  <si>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</si>
  <si>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</si>
  <si>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</si>
  <si>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</si>
  <si>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</si>
  <si>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</si>
  <si>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</si>
  <si>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</si>
  <si>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Acuerdo de coexistencia proyectos superpuestos Autopistas al Mar 1 - Conexión Valles de Aburra - Rio Cauca, asociado a la Licencia Ambiental Resolución 00606 del 25-05-18</t>
  </si>
  <si>
    <t>Acuerdo de coexistencia proyectos superpuestos Autopistas al Mar 1 - Conexión Valles de Aburra - Rio Cauca, asociado a las modificaciones de las Licencias Ambientales Resoluciones 00606 del 25-05-17 y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</si>
  <si>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</si>
  <si>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</si>
  <si>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</si>
  <si>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</si>
  <si>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</si>
  <si>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</si>
  <si>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</si>
  <si>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</si>
  <si>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</si>
  <si>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</si>
  <si>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</si>
  <si>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</si>
  <si>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</si>
  <si>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</si>
  <si>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</si>
  <si>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TEMA</t>
  </si>
  <si>
    <t>REVISIÓN Y ANALISIS DE INSUMOS PREDIALES</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</si>
  <si>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</si>
  <si>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</si>
  <si>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</si>
  <si>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</si>
  <si>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</si>
  <si>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</si>
  <si>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</si>
  <si>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</si>
  <si>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Cumplió con 9 dias de retraso</t>
  </si>
  <si>
    <t>aporte abril -30-2019</t>
  </si>
  <si>
    <t>abril-2019</t>
  </si>
  <si>
    <t>cumplido-  el aporte del periodo anterior cubre los fondeos 18 y 19 del presente año</t>
  </si>
  <si>
    <t>aporte adicional</t>
  </si>
  <si>
    <t xml:space="preserve">PK 0+072 </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</si>
  <si>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</si>
  <si>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</si>
  <si>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</si>
  <si>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</si>
  <si>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</si>
  <si>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</si>
  <si>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</si>
  <si>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</si>
  <si>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</si>
  <si>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</si>
  <si>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</si>
  <si>
    <t>ANLA no se pronuncio de forma explicita en la Resolución 00137 del 08-02-19 sobre el  acuerdo de coexistencia de proyectos entre el Concesionario y el INVIAS en el marco del proceso de trámite de solicitud de modificación de la Licencia ambiental Resolución 00639 del 02-06-17.</t>
  </si>
  <si>
    <t>Corpourabá otorgó permiso con Resolución Corpourabá 200-03-20-0228-2017 el 23-02-17.
Con Resolución 200-03-20-01-0543-2 del 17-04-18 Corpourabá suspendió parcialmente un permiso de emisiones atmosféricas fuentes fijas que fue otorgado con resolución 0228 del 23-02-17.Con Resolución 200-03-20-01-0596-2019 del 22-05-19 Corpourabá da por terminado el permiso de emisiones atmosféricas.</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</si>
  <si>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</si>
  <si>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 xml:space="preserve">•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</si>
  <si>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</si>
  <si>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</si>
  <si>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ESTACIÓN O PLAYA DE PEAJES</t>
  </si>
  <si>
    <t>Ampliación Puente La Muñoz II UF2.1</t>
  </si>
  <si>
    <t>Ampliación Puente La Guaracú II UF2.1</t>
  </si>
  <si>
    <t>septiembre-2018</t>
  </si>
  <si>
    <t>Giro adicional 30%</t>
  </si>
  <si>
    <t>Aporte semenestral 2019</t>
  </si>
  <si>
    <t>junio-2019</t>
  </si>
  <si>
    <t>aporte mayo y junio y jul-2019</t>
  </si>
  <si>
    <t>Cumplió y Anticipó  el giro 21 y parte del giro 22</t>
  </si>
  <si>
    <t>mayo- 2019</t>
  </si>
  <si>
    <t>Cumplió con la totalidad de aportes a la subcuenta y tienen un excedente de $38.468.742,87</t>
  </si>
  <si>
    <t>jun- 2019</t>
  </si>
  <si>
    <t>Cumplió con la totalidad de aportes a la subcuenta y tienen un excedente de $49,893,112,71</t>
  </si>
  <si>
    <t>TOTAL</t>
  </si>
  <si>
    <t>Ampliación Puente El Sapo UF2.1</t>
  </si>
  <si>
    <t>Giro 26</t>
  </si>
  <si>
    <t>Aporte de Agosto 31 -2019</t>
  </si>
  <si>
    <r>
      <rPr>
        <b/>
        <sz val="11"/>
        <color theme="1"/>
        <rFont val="Arial"/>
        <family val="2"/>
      </rPr>
      <t xml:space="preserve">PUENTE PK23+500 UF2.1. </t>
    </r>
    <r>
      <rPr>
        <sz val="11"/>
        <color theme="1"/>
        <rFont val="Arial"/>
        <family val="2"/>
      </rPr>
      <t xml:space="preserve">Para este Puente  ya se terminó la etapa de la construcción de la </t>
    </r>
    <r>
      <rPr>
        <u/>
        <sz val="11"/>
        <color theme="1"/>
        <rFont val="Arial"/>
        <family val="2"/>
      </rPr>
      <t>INFRAESTRUCTURA</t>
    </r>
    <r>
      <rPr>
        <sz val="11"/>
        <color theme="1"/>
        <rFont val="Arial"/>
        <family val="2"/>
      </rPr>
      <t>: Construcción de los ESTRIBOS 1 y 2. Construcción de las PILAS 1, 2 y 3.
En cuanto a la</t>
    </r>
    <r>
      <rPr>
        <u/>
        <sz val="11"/>
        <color theme="1"/>
        <rFont val="Arial"/>
        <family val="2"/>
      </rPr>
      <t xml:space="preserve"> SUPERESTRUCTURA</t>
    </r>
    <r>
      <rPr>
        <sz val="11"/>
        <color theme="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</si>
  <si>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</si>
  <si>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</si>
  <si>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</si>
  <si>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</si>
  <si>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</si>
  <si>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</si>
  <si>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</si>
  <si>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</si>
  <si>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</si>
  <si>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</si>
  <si>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</si>
  <si>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</si>
  <si>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</si>
  <si>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</si>
  <si>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</si>
  <si>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</si>
  <si>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</si>
  <si>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</si>
  <si>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</si>
  <si>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</si>
  <si>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</si>
  <si>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</si>
  <si>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</si>
  <si>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</si>
  <si>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Modificación Licencia Ambiental Resolución 00606 del 25 de mayo de 2017 
UF1 y UF3 punto de vertimiento Q. la Culebra</t>
  </si>
  <si>
    <t>• Corantioquia otorgó con resolución 040-RES1808-4319 del 03-08-18 y notificada el 08-03-18 levantamiento de restricción al uso y aprovechamiento de especies forestales.
• Pago por evaluación el 17-12-18 con soporte Corantioquia SF SP925.</t>
  </si>
  <si>
    <t>Con Resolución 00885 del 22-05-19 ANLA autorizó Modificación de Licencia Ambiental Resolución 00639, asociada a la inclusión del Polígono de la fuente de materiales Q. Seca.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</si>
  <si>
    <t>Primera solicitud Sustracción de Reserva: Con Acuerdo del Consejo Directivo de Corantioquia N°180-ACU1706-499 del 09-06-17, negó sustracción del área de Reserva Ribereña del Río Cauca para las actividades de Mejoramiento y Construcción de las UF2.1.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</si>
  <si>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t>
  </si>
  <si>
    <t xml:space="preserve">➢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Resolución 160HX-RES1901-405 del 30-01-19 y 160HX-RES1905-2628 del 27-05-19, Corantioquia autorizó modificaciones de los permisos de ocupación de cauce  de los expedientes HX8-2017-55 y HX8-2017-49, respectivamente. Corantioquia autorizó modificación del permiso de ocupación de cauce  del expediente HX8-2017-55. 
Solicitud de modificación ante Corantioquia de la Resolución 160HX-RES1711-6556, con radicado 160HXCOE1809-30967 (D-3081-2018-1) del 25-09-1. </t>
  </si>
  <si>
    <t>FOTO 1</t>
  </si>
  <si>
    <t>FOTO 2</t>
  </si>
  <si>
    <t>FOTO 13</t>
  </si>
  <si>
    <t>FOTO 14</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</si>
  <si>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</si>
  <si>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 xml:space="preserve">• ANLA otorgó Licencia Ambiental con Resolución 00606 del 25-05-17 y notificada el 30-05-17. 
• ANLA resolvió con Resolución 00764 del 30-06-17 Recurso de Reposición interpuesto a la Resolución 00606, y con radicado ANLA 2017050989-2-000 del 07-07-17 dio respuesta al oficio de solicitud de aclaración de aspectos de la Resolución 00606. La Licencia Ambiental se encuentra en firme.
• Con Radicado ANLA 2017061185-1-000 del 04-08-17, el Concesionario informó inicio de actividades de Construcción de la Segunda Calzada Túnel – San Jerónimo UF1 y UF3 a partir del 15-08-17. 
ICA #1
• Con radicado ANLA 2018034042-1-000 del 23-03-18 Concesionario remitió para revisión primer informe ICA.
• Aclaración de información relacionada con balance de masas, con consecutivo ANLA 2018145938-1-000 del 18-10-18. 
• Requerimiento de información con Auto ANLA 01626 del 09-04-19. 
• Solicitud espacio revisión inquietudes sobre presentación GDB de ICA, con consecutivo ANLA 2019077505-1-000 del 7-06-19.
• Confirmación espacio con con consecutivo ANLA 2019077505-2-000 del 17-06-19.
• Reunión ANLA –DEVIMAR revisión inquietudes GDB el 20-06-19
• Radicado ICA ajustado con las observacione y no conformidades evidenciadas por la ANLA en sus revisiones, con consecutivo ANLA 2019146459-1-000 radicado el 25-09-19.
ICA #2
• Con Radicado ANLA 2018145916-1-000 del 18-10-18 Concesionario remitió para revisión segundo informe ICA. 
La ANLA con radicado 2018162560-2-000 del 21-11-18 al Concesionario solicitó corregir la GDB de acuerdo a lo exigido en la Resolución 2182 del 2016.
con consecutivo ANLA 2018162560-2-000 del 21-11-18
• Envió información complementaria de monitoreo de ruido con consecutivo ANLA 2018169333-1-000 del 04-12-18.
•  Envio corrección GDB según lo requerido en la Resolución 2182 del 2016 con consecutivo ANLA 2019069672 del 09-05-19 (se remitio información compilada ICA 1,2 y 3).
• Solicitud espacio revisión inquietudes sobre presentación GDB de ICA, con consecutivo ANLA 2019077505-1-000 del 7-06-19.
• Confirmación espacio con con consecutivo ANLA 2019077505-2-000 del 17-06-19.
• Reunión ANLA –DEVIMAR revisión inquietudes GDB el 20-06-19.
• Radicado ICA ajustado con las observacione y no conformidades evidenciadas por la ANLA en sus revisiones, Con consecutivo ANLA 2019146460-1-000 radicado el 25-09-19.
ICA #3
• Con Radicado ANLA 2019056421-1-000 del 03-05-19 Concesionario remitió para revisión del tercer informe ICA de la UF 1, 
• Con radicado ANLA 2019068390-2-000 del 23-05-19 se consideró que la GDB del ICA #3 se encuentra no conforme.
• ANLA solicitó reunión para revisión de inquietudes sobre la manera de presentar la GDB en los ICA del Expediente LAV 0001-2017 y LAV0066-2017 con radicado  2019077505-2-001 del 17-06-19
 • Reunión ANLA –DEVIMAR revisión inquietudes GDB el 20-06-19.
Cambio Menor o ajuste dentro del giro ordinario
• ANLA autorizó cambio menor para el acceso al muro No. 2 ubicado en el K00+754 al K00+80 con radicado 2018013491-2-000 del 11-02-18.
• ANLA Autorizó cambio menor para el acceso para la Construcción del Portal Santa Fe, con radicado 2018020660-2-000 del 26-02-18.
• ANLA Autorizó cambio menor para la construcción del polvorín en el área de la ZODME 9, con radicado 2018020642-2-000 del 26-02-18.
• ANLA Autorizó cambio menor en la localización de la planta de vigas en el predio de las oficinas del PK 13, como infraestructura asociada del proyecto Construcción de la Segunda Calzada Túnel – San Jerónimo UF1 y UF3 con radicado 2018128079-2-000 del 17-09-18.
• ANLA no autorizó cambio menor para la adecuación de un acceso para el ingreso de equipos de perforación y excavación al interior del Túnel en el Portal Santa Fe, con radicado 2018175836-2-000 del 17-12-18.
• ANLA Autorizó cambio menor en la localización de la zona de sitio de acopio y almacenamiento de materiales del Túnel para el proyecto Construcción de la Segunda Calzada Túnel – San Jerónimo UF1 y UF3 con radicado ANLA 2019032493-2-000 del 15-03-19
Modelo Hidrogeológico
• Remisión estudio de ajuste y actualización del Modelo Hidrogeológico del Túnel ubicado en la UF3 con radicado ANLA 2018115991-1-000 del 24-08-18, requerimiento de información con Auto ANLA 06931 del 19-11-18. Respuesta requerimiento con radicado ANLA 2018186787-1-000 del 31-12-18, en proceso de revisión por parte de la autoridad.
• Con Resolución 00476 del 28-03-19 ANLA aprobó el Modelo Hidrogeológico ajustado del segundo tubo del Túnel de Occidente, no autorizó el aumento de los caudales de infiltración, solicito incluir y monitorear los 17 piezómetros construidos en la UF3 con la temporalidad definida en la Ficha SMF-09
• Concesionario solicitó mesa técnica DEVIMAR-ANLA, con radicado  ANLA 2019061123-1-000 del 13-05-19, Concesionario radicó  informe con  las justificaciones del aumento de los caudales con base en lo expuesto en la mesa de trabajo; con radicado 2019080206-1-000 del 12-06-19 se remitió información del régimen subterráneo antes de iniciar y durante la construcción del túnel, la cual dio alcance al  radicado 2019061123-1-000;  Con radicado 2019081564-1-000 del 14-06-19 remitió información técnica adicional relacionada que da alcance al comunicado 2019080206-1-000. Visita técnica de ANLA el 18-06-19. Con radicado 2019091834-1-000 del 03-07-19 se dio alcance a los radicados 2019080206-1-000 y 2019081564-1-000 en atención a los compromisos de la mesa técnica con la finalidad de evaluar la situación actual de la condición del túnel.
Plan Inversión 1%
• Remisión a las siguientes autoridades ambientales la versión preliminar del Plan de Inversión del 1% sin avalúo comercial de predios:
1. Corantioquia con radicado 160-COE1802-5639 del 20-02-18
2. ANLA con radicado 2018016794-1-000 del 16-02-18. 
• Concesionario remitió versión final del Plan de Inversión del 1%, con los avalúos comerciales, para evaluación y aprobación por la autoridad:
3. Corantioquia con radicado 120-COE1808-26581 del 23-08-18
4. ANLA con radicado 2018115984-1-000 del 24-08-18
• Con Resolución ANLA 00759 del 07-05-19 se aprobó Plan de Inversión del 1% y requirió información previa al inicio de su ejecución. 
</t>
  </si>
  <si>
    <t xml:space="preserve">Modificación de Licencia Ambiental 
• Solicitud ANLA con VITAL 3800090086967819001 y radicado 2019116382-1-000 del 09-08-19, copiado a Corantioquia con radicado 160AN-COE1908-26762 del 09-08-2019.
• Pago evaluación 08-08-19
• Radicación EIA modificación, con VITAL 3800090086967819002 y radicado 2019131795-1-000 del 3-09-19, copiado a Corantioquia con radicado 160AN-COE1909-29916 del 02-09-19. 
• Acta de aprobación información reliminar del 10-09-19. 
• Auto de inicio 07363 del 12-09-19.
• Notificación visita seguimiento ANLA con radicado 2019144352-2-000 del 23-09-19.
•  visita de evaluación el 01 y 02-10-19, 
Autorización Plan de Manejo Arqueológico
• ICANH con radicado 4253 del 20-09-17, remitió autorización ICANH 6834 del 19-09-17 para la prospección arqueológica de las áreas a modificar en las UF1, 2.1 y 3.
Certificación Presencia de comunidades étnicas
• Ministerio del Interior otorgó Certificación 0967 del 19-09-17 de no presencia de comunidades en las áreas a modificar en la UF1 y UF3.
• Ministerio del Interior otorgó Certificación 0250 del 05-04-18 para las áreas a modificar en la UF1 y UF3 solicitadas con radicado EXTMI18-7032 23-02-18.
</t>
  </si>
  <si>
    <t>Licencia Ambiental 
•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
• Con Radicado ANLA 2017087082 del 17-10-17 DEVIMAR envió a la Autoridad copia de la Certificación MININTERIOR 01013 del 05-10-17 para evaluar las implicaciones que esta puede generar a la Resolución ANLA 00639 del 02-06-17.
ICA #1 
• Con radicado ANLA 2018082026-1-000 del 25-06-18 Concesionario remitió para revisión primer informe ICA. 
• Solicitud espacio revisión inquietudes sobre presentación GDB de ICA, con consecutivo ANLA 2019077505-1-000 del 7-06-19.
• Solicitud corrección y presentación de la GDB respectiva conforme a especificaciones de la Resolución 2182 de 2016, con consecutivo ANLA 2019061852-2-000 del 14-06-2019.
• Confirmación espacio con con consecutivo ANLA 2019077505-2-000 del 17-06-19.
• Reunión ANLA –DEVIMAR revisión inquietudes GDB el 20-06-19.
ICA #2
• Con radicado ANLA_2019000547-1-000 del 04-01-19 Concesionario remitió para revisión primer informe ICA. 
• Solicitud corrección y presentación de la GDB respectiva conforme a especificaciones de la Resolución 2182 de 2016,  con consecutivo ANLA 2019017982-2-000 del 15-02-19. 
• Envio corrección GDB de acuerdo a la norma vigente para el año 2019 (Resolución 0077 de 2019), con consecutivo ANLA 201944964-1-000 del 08-04-19, (se remitio información compilada ICA 1,2 y 3).
• Solicitud espacio revisión inquietudes sobre presentación GDB de ICA, con consecutivo ANLA 2019077505-1-000 del 7-06-19.
• Solicitud corrección y presentación de la GDB respectiva conforme a especificaciones de la Resolución 2182 de 2016, con consecutivo ANLA 2019061852-2-000 del 14-06-2019.
• Confirmación espacio con con consecutivo ANLA 2019077505-2-000 del 17-06-19.
• Reunión ANLA –DEVIMAR revisión inquietudes GDB el 20-06-19
ICA #3 
• Con radicado ANLA 2019041050-1-000 del 01-04-19 Concesionario remitió para revisión tercer informe ICA. 
• Solicitud espacio revisión inquietudes sobre presentación GDB de ICA, con consecutivo ANLA 2019077505-1-000 del 7-06-19.
• NO se acepta el ICA por no conformidad de GDB y se solicita presentar nuevo informe, según consecutivo ANLA 2019068390-2-000 del 23-05-19.
• Confirmación espacio con con consecutivo ANLA 2019077505-2-000 del 17-06-19.
• Reunión ANLA –DEVIMAR revisión inquietudes GDB el 20-06-19. 
Cambio Menor 
• ANLA autorizó cambio menor para la reubicación de la Planta 2, conformada por una planta de triturado, concreto y asfalto, con radicado 2018100750-2-000 del 30-07-18
• ANLA con radicado 2019089532 2 000 del 29-06-19, NO considero como cambio menor el cambio en los diseños en el puente del río Cauca
• Con radicado ANLA 2019106576 1 000 del 24-07-19, se radicó  el informe ajustado para la nueva solicitud de cambio menor del puente Rio Cauca. 
• Con radicado ANLA 2019119391-2-000 del 14-08-19 se aprueba cambio menor.
• Solicitud cambio menor de relocalización en la ZODME 24 de la zona de acopio  temporal de materiales autorizado en tre los PK 32+870 y PK 34+000 con te Res 00137 de 2019 ,  con Radicado ANLA 2019131045 del 02-09-19.
Plan de Inversión del 1%
• ANLA con Resolución 02212 del 29-11-18 aprobó el Plan de Inversión del 1% y modificó la resolución  00639 del 02-06-18, la cual otorgó Licencia Ambiental para la construcción de la segunda calzada de la UF2.1 Tramo San Jerónimo- Santa Fe de Antioquia.
• Con radicado ANLA 2019050122-1-000 del 17-04-19 se remitió información adicional.</t>
  </si>
  <si>
    <t>Cumplió el aporte del mes de mayo/2019 y realizó el anticipo de los periodos de junio por $923.770.254 y parte de julio. El aporte de Julio es de $852.687.174 y con este aporte lleva $843.955.468,24 quedando un faltante de $8.731.705,76</t>
  </si>
  <si>
    <t>aportes de interes por el faltante de julio aporte de agosto y septiembre</t>
  </si>
  <si>
    <t>Giro 27</t>
  </si>
  <si>
    <t>Aporte de Septiembre 30 -2019</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</si>
  <si>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</si>
  <si>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</si>
  <si>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</si>
  <si>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</si>
  <si>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</si>
  <si>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</si>
  <si>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Giro 30</t>
  </si>
  <si>
    <t>Aporte de Dic 30 -2019</t>
  </si>
  <si>
    <t>10 de octubre 2019</t>
  </si>
  <si>
    <t>Cumplió los fondeos los esta realizando anticipadamente</t>
  </si>
  <si>
    <t>Aporte anual 2019</t>
  </si>
  <si>
    <t>cumplio y anticipo el aporte anual de enero de 2020</t>
  </si>
  <si>
    <t>Con oficio D-609-2017-1 el 15-05-17 se radico la V2 del PAGA, con oficio EPS4G-0241-17 el 25-05-17 se emitió concepto de No Objeción al documento.
Con oficio D-0899-2017-1 el 29-06-17 se remitió la V3 del PAGA, con oficio EPS4G-0312-17 radicado el 10-07-17 se solicitó al Concesionario remitir una nueva versión que incluya la totalidad de los permisos del capitulo 7 treinta días antes de iniciar la ejecución de las obras. 
Con oficio EPS4G-405-17 radicado el 08-09-17 se dio viabilidad a la ejecución de las actividades de Mejoramiento propuestas por el Concesionario en el PK12+600 y sitios que no requieran aplicación de permisos.
Con comunicación EPS4G-0269-18 radicada el 23-04-18 en el Concesionario, se presentó concepto de No Objeción al documento PAGA de Mejoramiento V3, quedando condicionando el inicio de las actividades que requieran la utilización de la ZODME a la No Objeción previa de éstas. 
Con comunicación EPS4G-0269-18 el 23-04-18, se dio el concepto de No Objeción al PAGA de Mejoramiento V3 
Con comunicación EPS4G-0414-18 el 30-05-18 y radicado ANI 2018-409-053521-2, se envió a la ANI el PAGA de Mejoramiento V3 No Objetado
- Con oficio EPS4G-0297-19 radicado el 14-03-19, Interventoría emite la No Objeción al PAGA de Mejoramiento UF1 y UF2.1 V4</t>
  </si>
  <si>
    <t xml:space="preserve">El presupuesto actualizado de redes húmedas obtiene el concepto de NO objeción. </t>
  </si>
  <si>
    <t>Sep-2019</t>
  </si>
  <si>
    <t>Se le recomienda al concesionario que para el inicio de actividades de cada proyecto de Puentes, los diseños deben estar No Objetados por la interventoría del Proyecto.</t>
  </si>
  <si>
    <t>Traslado de redes húmedas UF2.1.</t>
  </si>
  <si>
    <r>
      <rPr>
        <b/>
        <sz val="11"/>
        <color theme="1"/>
        <rFont val="Arial"/>
        <family val="2"/>
      </rPr>
      <t>PUENTE PK2+300 UF1:</t>
    </r>
    <r>
      <rPr>
        <sz val="11"/>
        <color theme="1"/>
        <rFont val="Arial"/>
        <family val="2"/>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Arial"/>
        <family val="2"/>
      </rPr>
      <t xml:space="preserve">INFRAESTRUCTURA TERMINADA
</t>
    </r>
    <r>
      <rPr>
        <sz val="11"/>
        <color theme="1"/>
        <rFont val="Arial"/>
        <family val="2"/>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Arial"/>
        <family val="2"/>
      </rPr>
      <t xml:space="preserve">SUPERESTRUCTURA
</t>
    </r>
    <r>
      <rPr>
        <sz val="11"/>
        <color theme="1"/>
        <rFont val="Arial"/>
        <family val="2"/>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</si>
  <si>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r>
      <rPr>
        <b/>
        <sz val="11"/>
        <color theme="1"/>
        <rFont val="Arial"/>
        <family val="2"/>
      </rPr>
      <t>PUENTE PK22+080 UF2.1:</t>
    </r>
    <r>
      <rPr>
        <sz val="11"/>
        <color theme="1"/>
        <rFont val="Arial"/>
        <family val="2"/>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Arial"/>
        <family val="2"/>
      </rPr>
      <t>INFRAESTRUCTURA:</t>
    </r>
    <r>
      <rPr>
        <sz val="11"/>
        <color theme="1"/>
        <rFont val="Arial"/>
        <family val="2"/>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Arial"/>
        <family val="2"/>
      </rPr>
      <t xml:space="preserve">SUPERESTRUCTURA:
</t>
    </r>
    <r>
      <rPr>
        <sz val="11"/>
        <color theme="1"/>
        <rFont val="Arial"/>
        <family val="2"/>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</si>
  <si>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Arial"/>
        <family val="2"/>
      </rPr>
      <t xml:space="preserve">PUENTE  PK21+840  UF2.1: </t>
    </r>
    <r>
      <rPr>
        <sz val="11"/>
        <color theme="1"/>
        <rFont val="Arial"/>
        <family val="2"/>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Arial"/>
        <family val="2"/>
      </rPr>
      <t>INFRAESTRUCTURA</t>
    </r>
    <r>
      <rPr>
        <sz val="11"/>
        <color theme="1"/>
        <rFont val="Arial"/>
        <family val="2"/>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Arial"/>
        <family val="2"/>
      </rPr>
      <t>SUPERESTRUCTURA</t>
    </r>
    <r>
      <rPr>
        <sz val="11"/>
        <color theme="1"/>
        <rFont val="Arial"/>
        <family val="2"/>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</si>
  <si>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t>Aporte semenestral 2020</t>
  </si>
  <si>
    <t>Dic-2019</t>
  </si>
  <si>
    <t>E</t>
  </si>
  <si>
    <t xml:space="preserve">                                                            TOTAL APORTES EQUITY</t>
  </si>
  <si>
    <t>P</t>
  </si>
  <si>
    <t>IS</t>
  </si>
  <si>
    <t>SC</t>
  </si>
  <si>
    <t>CA</t>
  </si>
  <si>
    <t>R</t>
  </si>
  <si>
    <t>VF</t>
  </si>
  <si>
    <t>APORTE 2019</t>
  </si>
  <si>
    <t>NOV/2019</t>
  </si>
  <si>
    <t>Cumplido</t>
  </si>
  <si>
    <t>REVISIÓN DE LA PLATAFORMA OLYMPUS</t>
  </si>
  <si>
    <t>Se realizó verificacion, observación y aprobacion de cada uno de los datos que se ingresaron a la plataforma Olympus por parte del Concesionario.</t>
  </si>
  <si>
    <r>
      <t>N</t>
    </r>
    <r>
      <rPr>
        <sz val="10"/>
        <color theme="1"/>
        <rFont val="Calibri"/>
        <family val="2"/>
        <scheme val="minor"/>
      </rPr>
      <t>o Aplica Compensación</t>
    </r>
  </si>
  <si>
    <r>
      <rPr>
        <b/>
        <sz val="11"/>
        <color theme="1"/>
        <rFont val="Arial"/>
        <family val="2"/>
      </rPr>
      <t>PUENTE PK2+100 UF1:</t>
    </r>
    <r>
      <rPr>
        <sz val="11"/>
        <color theme="1"/>
        <rFont val="Arial"/>
        <family val="2"/>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Arial"/>
        <family val="2"/>
      </rPr>
      <t xml:space="preserve">INFRAESTRUCTURA TERMINADA
</t>
    </r>
    <r>
      <rPr>
        <sz val="11"/>
        <color theme="1"/>
        <rFont val="Arial"/>
        <family val="2"/>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Estribos 1 y  2.
</t>
    </r>
    <r>
      <rPr>
        <u/>
        <sz val="11"/>
        <color theme="1"/>
        <rFont val="Arial"/>
        <family val="2"/>
      </rPr>
      <t xml:space="preserve">SUPERESTRUCTURA
</t>
    </r>
    <r>
      <rPr>
        <sz val="11"/>
        <color theme="1"/>
        <rFont val="Arial"/>
        <family val="2"/>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</si>
  <si>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t>Ampliación Puente La Guaira UF2.1</t>
  </si>
  <si>
    <t>Construcción  de Puentes:  PK10+120  UF1; Puente PK23+500 UF2.1; Puente PK3+320 (La Aldea) UF1, Puente PK0+157 UF1 , Puente PK22+080 (El Sapo) UF2.1, Puente PK2+100 UF1, Puente PK2+300 UF1, Puente PK10+440 UF1, Puente 6+040 UF1, Puente PK7+920 UF1,  Puente PK1+940 UF1, Puente 8+115 UF1, Puente PK22+640 UF2.1, Puente PK21+840 UF2.1 , Puente PK21+500 UF2.1, Puente PK18+293 UF2.1, Puente PK0+930UF1, Puente PK5+240 UF1, Puente PK5+540 UF1, Puente PK6+900 UF1, Puente PK11+110 UF1, Puente PK8+404 UF1, Puente PK9+160 UF1, Puente PK1+440 UF1, Puente PK2+920 UF1, Puente PK2+500 UF1, Puente PK6+240 UF1, Puente PK7+000 UF1, Puente PK7+750 UF1, Puente PK8+705 UF1, Puente PK8+800 UF1,  Puente PK20+680 UF2.1, Puente PK21+220 UF2.1, Puente PK4+500 UF1.</t>
  </si>
  <si>
    <t xml:space="preserve">Observaciones: </t>
  </si>
  <si>
    <r>
      <rPr>
        <b/>
        <sz val="11"/>
        <color theme="1"/>
        <rFont val="Arial"/>
        <family val="2"/>
      </rPr>
      <t>PUENTE PK20+380 U2.1:</t>
    </r>
    <r>
      <rPr>
        <sz val="11"/>
        <color theme="1"/>
        <rFont val="Arial"/>
        <family val="2"/>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 PILA 2 Caisson 5 h=9,37m, PILA 2 Caisson 6 h=9,8m, ESTRIBO 2 Caisson 7 h=11,3m, ESTRIBO 2 Caisson 8 h=13,11m.  .  El avance en la excavación y fundida de anillos es del 81,5%</t>
    </r>
    <r>
      <rPr>
        <sz val="11"/>
        <color rgb="FFFF0000"/>
        <rFont val="Arial"/>
        <family val="2"/>
      </rPr>
      <t xml:space="preserve">.
</t>
    </r>
    <r>
      <rPr>
        <u/>
        <sz val="11"/>
        <rFont val="Arial"/>
        <family val="2"/>
      </rPr>
      <t xml:space="preserve">INFRAESTRUCTURA
</t>
    </r>
    <r>
      <rPr>
        <sz val="11"/>
        <rFont val="Arial"/>
        <family val="2"/>
      </rPr>
      <t>PILA 2: Se funde núcleo de Caisson 5 y 6. Se realiza fundida de Columnas para llegar a  nivel de Viga Cabezal. Se instala acero de refuerzo de Viga Cabezal, pedestales y topes sísmicos y se funde.</t>
    </r>
    <r>
      <rPr>
        <u/>
        <sz val="11"/>
        <rFont val="Arial"/>
        <family val="2"/>
      </rPr>
      <t xml:space="preserve">
</t>
    </r>
    <r>
      <rPr>
        <sz val="11"/>
        <rFont val="Arial"/>
        <family val="2"/>
      </rPr>
      <t>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y se funde. Instalación acero de refuerzo losa de aproximación y se funde. Frente Inactivo.</t>
    </r>
  </si>
  <si>
    <r>
      <rPr>
        <b/>
        <sz val="11"/>
        <color theme="1"/>
        <rFont val="Arial"/>
        <family val="2"/>
      </rPr>
      <t>AMPLIACIÓN PUENTE LA GUAIRA. PK20+670 UF2.1.</t>
    </r>
    <r>
      <rPr>
        <sz val="11"/>
        <color theme="1"/>
        <rFont val="Arial"/>
        <family val="2"/>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 Se termina ampliaciónpor este costado.</t>
    </r>
  </si>
  <si>
    <t>9. CONTROL TÉCNICO DE TÚNELES</t>
  </si>
  <si>
    <r>
      <rPr>
        <b/>
        <sz val="11"/>
        <color theme="1"/>
        <rFont val="Arial"/>
        <family val="2"/>
      </rPr>
      <t>PUENTE PK3+320 UF1:</t>
    </r>
    <r>
      <rPr>
        <sz val="11"/>
        <color theme="1"/>
        <rFont val="Arial"/>
        <family val="2"/>
      </rPr>
      <t xml:space="preserve"> El concesionario inicia actividades el día 18 de diciembre de 2017.
</t>
    </r>
    <r>
      <rPr>
        <u/>
        <sz val="11"/>
        <color theme="1"/>
        <rFont val="Arial"/>
        <family val="2"/>
      </rPr>
      <t>INFRAESTRUCTURA TERMINADA</t>
    </r>
    <r>
      <rPr>
        <sz val="11"/>
        <color theme="1"/>
        <rFont val="Arial"/>
        <family val="2"/>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Arial"/>
        <family val="2"/>
      </rPr>
      <t xml:space="preserve">SUPERESTRUCTURA
</t>
    </r>
    <r>
      <rPr>
        <sz val="11"/>
        <color theme="1"/>
        <rFont val="Arial"/>
        <family val="2"/>
      </rPr>
      <t>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Estribos 1 y 2 y se funden. Pendiente la instalación de las juntas de dilatación.</t>
    </r>
    <r>
      <rPr>
        <u/>
        <sz val="9"/>
        <color theme="1"/>
        <rFont val="Calibri"/>
        <family val="2"/>
        <scheme val="minor"/>
      </rPr>
      <t/>
    </r>
  </si>
  <si>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
D-02-01-20191210-010888 - 16/12/19
EPS4G-1418-19 - 26/12/19
NO OBJECION UF4,2</t>
  </si>
  <si>
    <t xml:space="preserve">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
D-20200120-000154
EPS4G-0122-20  - 3/02/20
NO OBJECION UF4,1
</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</si>
  <si>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
D-02-01-20191227-011066 - 30/12/19
EPS4G-0040-20 - 09/01/20
OBSERVACIONES UF4.1
D-02-01-20191206-010871 - 9/12/19
EPS4G-1400-19 - 17/12/19
EPS4G-1430-19 - 30/12/19
OBSERVACIONES UF 4,1
D-01-01-20200113-000066 - 14/01/20
EPS4G-0066-20 - 15/01/20
OBSERVACIONES UF4,1</t>
    </r>
  </si>
  <si>
    <t>D-02-01-2019-1213-010923 - 16/12/19
EPS4G-1400-19 - 17/12/19
EPS4G-0053-20 - 13/01/20
OBSERVACIONES UF4,1</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</si>
  <si>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
D-02-01-20191209-010877 - 16/12/19
EPS4G-1431-19 - 30/12/19
EPS4G-0011-20 - 07/01/20
OBSERVACIONES MODIFICACION EDIFICIO DE APOYO UF3
D-02-01-20191205-010834 - 13/12/19
EPS4G-1425-19 - 27/12/19
EPS4G-0065-20 - 15/01/20
OBSERVACIONES 
CCO EDIFICIOS A-B-C-S</t>
  </si>
  <si>
    <t>Unidad Funcional 4,1</t>
  </si>
  <si>
    <t>Unidad Funcional 4,2</t>
  </si>
  <si>
    <t>ÉPSILON 4G</t>
  </si>
  <si>
    <t>Traslado de redes Húmedas UF1 y UF3</t>
  </si>
  <si>
    <t>FECHA APROBACIÓN</t>
  </si>
  <si>
    <t>31 ENERO DE 2020</t>
  </si>
  <si>
    <t>PK 0+160</t>
  </si>
  <si>
    <t>PK 3+300</t>
  </si>
  <si>
    <t>PK 11+700 Zona del retorno # 1</t>
  </si>
  <si>
    <t>Concretos premezclados</t>
  </si>
  <si>
    <t xml:space="preserve">Las plantas concreteras del PK 13 y del PK 1+200 harán la fabricación de: concretos lanzados, concretos estructurales, morteros de inyección y los concretos simples; según los requerimientos de cada uno de los frentes activos. </t>
  </si>
  <si>
    <t>ACTIVIDADES CRÍTICAS SEGÚN ANEXO #1 DE MAR 1, POR LA CUARENTENA DEL COVID-19</t>
  </si>
  <si>
    <t>PK 24+300 CD - Box # 106</t>
  </si>
  <si>
    <t>Trabajos mecánicos para encoles y encausamiento, a fin de evitar inundación - Sitio Piedras Verdes</t>
  </si>
  <si>
    <t>PK 27+400 CD - Box # 126</t>
  </si>
  <si>
    <t>Unidad Funcional 4,1 - Rehabilitación Sector 4.1 Venecia - Peñalisa (Salgar) 8,8 KM</t>
  </si>
  <si>
    <t>Acopio y trasiego de material de descombro traído de los portales del nuevo túnel.</t>
  </si>
  <si>
    <t>PK 0+700</t>
  </si>
  <si>
    <t>o CCO del TUNEL</t>
  </si>
  <si>
    <t>PK 0+650/700</t>
  </si>
  <si>
    <t>MOVIMIENTO TIERRA o MATERIAL DE DESCOMBRO</t>
  </si>
  <si>
    <t>TEMAS DE CONTROL EN EL PERIODO PUENTES</t>
  </si>
  <si>
    <r>
      <rPr>
        <b/>
        <sz val="11"/>
        <color theme="1"/>
        <rFont val="Arial"/>
        <family val="2"/>
      </rPr>
      <t>PUENTE PK2+920 UF1:</t>
    </r>
    <r>
      <rPr>
        <sz val="11"/>
        <color theme="1"/>
        <rFont val="Arial"/>
        <family val="2"/>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Arial"/>
        <family val="2"/>
      </rPr>
      <t xml:space="preserve">INFRAESTRUCTURA TERMINADA
</t>
    </r>
    <r>
      <rPr>
        <sz val="11"/>
        <color theme="1"/>
        <rFont val="Arial"/>
        <family val="2"/>
      </rPr>
      <t xml:space="preserve">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t>
    </r>
    <r>
      <rPr>
        <u/>
        <sz val="11"/>
        <color theme="1"/>
        <rFont val="Arial"/>
        <family val="2"/>
      </rPr>
      <t>SUPRESTRUCTURA</t>
    </r>
    <r>
      <rPr>
        <sz val="11"/>
        <color theme="1"/>
        <rFont val="Arial"/>
        <family val="2"/>
      </rPr>
      <t xml:space="preserve">
Montaje de lanza vigas e instalación de apoyos de neopreno y Vigas en los  vanos 1 y 2. Construcción de diafragmas e instalación de pre-losas. Se instala acero de refuerzo de las losas y se funden los dos vanos. Instalación acero de refuerzo de New Jersey por ambos costados y se funden.</t>
    </r>
  </si>
  <si>
    <t xml:space="preserve">NA </t>
  </si>
  <si>
    <t>Seguimiento a las medidas de manejo ambiental UF1 y UF3</t>
  </si>
  <si>
    <t>FOTO 3</t>
  </si>
  <si>
    <t>FOTO 4</t>
  </si>
  <si>
    <t>FOTO 5</t>
  </si>
  <si>
    <t>FOTO 6</t>
  </si>
  <si>
    <t xml:space="preserve">Acopio de material de rezaga, portal Santafe. </t>
  </si>
  <si>
    <t>PK 9+200</t>
  </si>
  <si>
    <t>PK 17+300</t>
  </si>
  <si>
    <t>PK 18+800</t>
  </si>
  <si>
    <t>PK 24+150</t>
  </si>
  <si>
    <t>PK 25+050</t>
  </si>
  <si>
    <t>PK 28+800</t>
  </si>
  <si>
    <t>UF-1.0</t>
  </si>
  <si>
    <t>UF-2.1</t>
  </si>
  <si>
    <t>UF-3.0</t>
  </si>
  <si>
    <t>Puente PK21+220 UF2.1. Vista panorámica. Infraestructura terminada</t>
  </si>
  <si>
    <t>31  ENERO DE 2020</t>
  </si>
  <si>
    <t>6'0%</t>
  </si>
  <si>
    <t>PK 24+400/700 CD</t>
  </si>
  <si>
    <t>Retorno #2</t>
  </si>
  <si>
    <r>
      <rPr>
        <b/>
        <sz val="11"/>
        <color theme="1"/>
        <rFont val="Arial"/>
        <family val="2"/>
      </rPr>
      <t xml:space="preserve">AMPLIACION PUENTE EL SAPO.  PK20+920 UF2.1: </t>
    </r>
    <r>
      <rPr>
        <sz val="11"/>
        <color theme="1"/>
        <rFont val="Arial"/>
        <family val="2"/>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 Ampliación terminada</t>
    </r>
  </si>
  <si>
    <t>Aprobados</t>
  </si>
  <si>
    <t>No Aprobados</t>
  </si>
  <si>
    <t>Avalúos Preliminares Aprobados</t>
  </si>
  <si>
    <t>Avalúos Preliminares No Aprobados</t>
  </si>
  <si>
    <t>OBSERVACIONES: Se desafectó el Predio MAR1_UF2_134A con oficio 02-01-20200408001059 del 8/04/2020.</t>
  </si>
  <si>
    <r>
      <t xml:space="preserve">De acuerdo con el programa de trabajo presentado por el concesionario para la </t>
    </r>
    <r>
      <rPr>
        <b/>
        <sz val="11"/>
        <rFont val="Arial"/>
        <family val="2"/>
      </rPr>
      <t>UF3.1.B</t>
    </r>
    <r>
      <rPr>
        <sz val="11"/>
        <rFont val="Arial"/>
        <family val="2"/>
      </rPr>
      <t>, el concesionario continuó actividades de excavación por el sistema  de  perforación y voladura, del túnel principal en el Portal Medellín, sin atrasos evidentes.</t>
    </r>
  </si>
  <si>
    <t xml:space="preserve">
Para la UF3.1.B  Se continuó  la excavación por medio de sistema de perforación y voladura, del túnel  principal,  sin atrasos evidentes.
</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</si>
  <si>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objeción-n Parcial (falta torre de energía 115 kV, de la UF 2.1.)</t>
    </r>
  </si>
  <si>
    <t>Traslado de redes secas,  UF2.1.</t>
  </si>
  <si>
    <t>PK 0+500</t>
  </si>
  <si>
    <t>PK 5+860</t>
  </si>
  <si>
    <t>PK 11+800</t>
  </si>
  <si>
    <t>PK 14+400</t>
  </si>
  <si>
    <t>PK 18+300</t>
  </si>
  <si>
    <t xml:space="preserve">Talud en rehabilitación </t>
  </si>
  <si>
    <t>Se encuentran estacionadas 2 grúas, una ambulancia y un carro de inspección a fin de prestar los servicios de emergencia, cuando los usuarios o las condiciones  los requieran.</t>
  </si>
  <si>
    <t>Corte y perfilado de talud</t>
  </si>
  <si>
    <t>PK 0+060</t>
  </si>
  <si>
    <t>PK 0+130</t>
  </si>
  <si>
    <t>Puente PK 1+440 UF 1-  Finalizan acabados en defensas tipo New Jerseys.</t>
  </si>
  <si>
    <t>Programa 1. Atención al usuario.</t>
  </si>
  <si>
    <t>Zodme 10A</t>
  </si>
  <si>
    <t>Redes de drenajes superficiales, paisajismo, revegetalización etc.</t>
  </si>
  <si>
    <t>PK 22+430/480 CI</t>
  </si>
  <si>
    <t>Puente PK 0+930 UF 1. Acabados de defensas tipo New Jersey, ambos costados.</t>
  </si>
  <si>
    <t>,</t>
  </si>
  <si>
    <t>PK 5+720</t>
  </si>
  <si>
    <t xml:space="preserve">PK 14+700 </t>
  </si>
  <si>
    <t>PK 18+000</t>
  </si>
  <si>
    <t>Zona anexa al retorno # 1</t>
  </si>
  <si>
    <t>Boxculvert # 106</t>
  </si>
  <si>
    <t>PK 22+000</t>
  </si>
  <si>
    <t>PK 22+080</t>
  </si>
  <si>
    <t>PK 27+000</t>
  </si>
  <si>
    <t xml:space="preserve">PK9+580 - UF3.1D - Excavación a partir del punto de entronque, galería peatonal N°1. Túnel en funcionamiento. </t>
  </si>
  <si>
    <t xml:space="preserve">PK10+074 - UF3.1D - Excavación a partir del punto de entronque, galería vehicular N°1. Túnel en funcionamiento. </t>
  </si>
  <si>
    <t xml:space="preserve">PK10+545 - UF3.1D - Excavación a partir del punto de entronque, galería peatonal N°2. Túnel en funcionamiento. </t>
  </si>
  <si>
    <t xml:space="preserve">PK11+054 - UF3.1D - Excavación a partir del punto de entronque, galería peatonal N°3. Túnel en funcionamiento. </t>
  </si>
  <si>
    <t xml:space="preserve">PK12+024 - UF3.1D - Excavación a partir del punto de entronque, galería peatonal N°4. Túnel en funcionamiento. </t>
  </si>
  <si>
    <r>
      <rPr>
        <b/>
        <sz val="11"/>
        <color theme="1"/>
        <rFont val="Arial"/>
        <family val="2"/>
      </rPr>
      <t>PUENTE PK2+500 UF1:</t>
    </r>
    <r>
      <rPr>
        <sz val="11"/>
        <color theme="1"/>
        <rFont val="Arial"/>
        <family val="2"/>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Arial"/>
        <family val="2"/>
      </rPr>
      <t>INFRAESTRUCTURA TERMINADA</t>
    </r>
    <r>
      <rPr>
        <sz val="11"/>
        <color theme="1"/>
        <rFont val="Arial"/>
        <family val="2"/>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Arial"/>
        <family val="2"/>
      </rPr>
      <t xml:space="preserve">SUPERESTRUCTURA
</t>
    </r>
    <r>
      <rPr>
        <sz val="11"/>
        <color theme="1"/>
        <rFont val="Arial"/>
        <family val="2"/>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</si>
  <si>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r>
      <t xml:space="preserve">PUENTE PK7+750 UF1: </t>
    </r>
    <r>
      <rPr>
        <sz val="11"/>
        <color theme="1"/>
        <rFont val="Arial"/>
        <family val="2"/>
      </rPr>
      <t xml:space="preserve">El concesionario inicia con la construcción de caminos de acceso al sitio de las obras y replanteo topográfico de ubicación de caisson a partir del 1 de JUNIO de 2019.
</t>
    </r>
    <r>
      <rPr>
        <u/>
        <sz val="11"/>
        <color theme="1"/>
        <rFont val="Arial"/>
        <family val="2"/>
      </rPr>
      <t xml:space="preserve">CONTROL DE EXCAVACIÓN
</t>
    </r>
    <r>
      <rPr>
        <sz val="11"/>
        <color theme="1"/>
        <rFont val="Arial"/>
        <family val="2"/>
      </rPr>
      <t>ESTRIBO 1: Caisson 1 h=13,25m  Caisoon 2 h=14m
PILA1: Caisson3 h=12m  Caisson 4 h=9m</t>
    </r>
    <r>
      <rPr>
        <u/>
        <sz val="11"/>
        <color theme="1"/>
        <rFont val="Arial"/>
        <family val="2"/>
      </rPr>
      <t xml:space="preserve">
</t>
    </r>
    <r>
      <rPr>
        <sz val="11"/>
        <color theme="1"/>
        <rFont val="Arial"/>
        <family val="2"/>
      </rPr>
      <t xml:space="preserve">PILA 2:  Caisson 5. h=14m Caisson 6. h=14m
PILA 3: Caisson 7 h= 15m  Caisson 8 h=14m
PILA 4: Caisson 9 h= 15m  Caisson 10 h=15m
ESTRIBO  2:  Caisson 11 h=18,6m caisson 12 h=18m. 
</t>
    </r>
    <r>
      <rPr>
        <u/>
        <sz val="11"/>
        <color theme="1"/>
        <rFont val="Arial"/>
        <family val="2"/>
      </rPr>
      <t xml:space="preserve">INFRAESTRUCTURA TERMINADA
</t>
    </r>
    <r>
      <rPr>
        <sz val="11"/>
        <color theme="1"/>
        <rFont val="Arial"/>
        <family val="2"/>
      </rPr>
      <t xml:space="preserve">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Se funde losa de aproximación.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topes sísmicos y pedestales y se funde.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de Viga Cabeza,  pedestales y topes sísmicos y se funde.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Se funde losa de aproximación.
El avance en excavación y construcción de anillos es del 77,4%                                                                                                                                                                                   
</t>
    </r>
    <r>
      <rPr>
        <u/>
        <sz val="11"/>
        <color theme="1"/>
        <rFont val="Arial"/>
        <family val="2"/>
      </rPr>
      <t xml:space="preserve">SUPERESTRUCTURA </t>
    </r>
    <r>
      <rPr>
        <sz val="11"/>
        <color theme="1"/>
        <rFont val="Arial"/>
        <family val="2"/>
      </rPr>
      <t xml:space="preserve">
                         Instalación de Vigas vanos 1 , 2, 3, 4  y  5, con neoprenos en los apoyos, instalación de prelosas tipo A y B y construcción de diafragmas. Instalación acero de refuerzo de las losas y se funden. Instalación de plataforma, acero de refuerzo del voladizos por ambos costados y se funden. Instalación acero de refuerzo y encofrado de New Jersey por ambos costados y se funden. Se realizan acabados de New Jersey. </t>
    </r>
  </si>
  <si>
    <r>
      <rPr>
        <b/>
        <sz val="11"/>
        <color theme="1"/>
        <rFont val="Arial"/>
        <family val="2"/>
      </rPr>
      <t xml:space="preserve">PUENTE  PK8+115  UF1:  </t>
    </r>
    <r>
      <rPr>
        <sz val="11"/>
        <color theme="1"/>
        <rFont val="Arial"/>
        <family val="2"/>
      </rPr>
      <t xml:space="preserve">El concesionario inicia actividades el día 03 de juliode 2018, con la construcción de caminos de acceso al sitio de la obra y la marcación topográfica de los caisson. La excavación de los Caisson está terminada con un avance del 122,7%.
</t>
    </r>
    <r>
      <rPr>
        <u/>
        <sz val="11"/>
        <color theme="1"/>
        <rFont val="Arial"/>
        <family val="2"/>
      </rPr>
      <t>INFRAESTRUCTURA TERMINADA</t>
    </r>
    <r>
      <rPr>
        <sz val="11"/>
        <color theme="1"/>
        <rFont val="Arial"/>
        <family val="2"/>
      </rPr>
      <t xml:space="preserve">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t>
    </r>
    <r>
      <rPr>
        <u/>
        <sz val="11"/>
        <color theme="1"/>
        <rFont val="Arial"/>
        <family val="2"/>
      </rPr>
      <t>SUPERESTRUCTURA</t>
    </r>
    <r>
      <rPr>
        <sz val="11"/>
        <color theme="1"/>
        <rFont val="Arial"/>
        <family val="2"/>
      </rPr>
      <t xml:space="preserve">
Instalación de cuatro vigas prefabricadas sobre apoyos de neopreno en cada uno de los vanos 1, 2  y 3. Se instalan las pre-losas.; se instala el acero de refuerzo de las losas y se funden incluyendo los diafragmas. Instalación de plataforma y acero de refuerzo voladizo vano 3 y se funde por ambos costados.  Se instala acero de refuerzo y encofrado para New Jersey y se funden por ambos costados.</t>
    </r>
  </si>
  <si>
    <r>
      <rPr>
        <b/>
        <sz val="11"/>
        <color theme="1"/>
        <rFont val="Arial"/>
        <family val="2"/>
      </rPr>
      <t>PUENTE PK8+705 UF1:</t>
    </r>
    <r>
      <rPr>
        <sz val="11"/>
        <color theme="1"/>
        <rFont val="Arial"/>
        <family val="2"/>
      </rPr>
      <t xml:space="preserve"> El concesionario inicia con la construcción de caminos de acceso al sitio de las obras y replanteo topográfico de ubicación de caisson a partir del 10 de mayo de 2019.
</t>
    </r>
    <r>
      <rPr>
        <u/>
        <sz val="11"/>
        <color theme="1"/>
        <rFont val="Arial"/>
        <family val="2"/>
      </rPr>
      <t>CONTROL DE EXCAVACIÓN</t>
    </r>
    <r>
      <rPr>
        <sz val="11"/>
        <color theme="1"/>
        <rFont val="Arial"/>
        <family val="2"/>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Arial"/>
        <family val="2"/>
      </rPr>
      <t xml:space="preserve">INFRAESTRUCTURA TERMINADA
</t>
    </r>
    <r>
      <rPr>
        <sz val="11"/>
        <color theme="1"/>
        <rFont val="Arial"/>
        <family val="2"/>
      </rPr>
      <t>ESTRIBO 1: Se funden los núcleos de los Caissons 1, 2 y 3. Adecuación área para construir Estribo. Instalación acero de refuerzo Viga cabezal , topes sísmicos y pedestales y se funden de ambas calzadas. Se instala acero de refuerzo y encofrado del cuerpo del Estribo y aletas y se funden ambas calzadas. Se funde losa de aproximación Estribo 1.
PILA 1: Se funden los núcleos de los Caissons 4, 5 y 6. Se funden de Columnas hasta el nivel de Viga Cabezal.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 y derecha.</t>
    </r>
    <r>
      <rPr>
        <sz val="11"/>
        <color rgb="FFFF0000"/>
        <rFont val="Arial"/>
        <family val="2"/>
      </rPr>
      <t xml:space="preserve"> Frente Inactivo.</t>
    </r>
    <r>
      <rPr>
        <sz val="11"/>
        <color theme="1"/>
        <rFont val="Arial"/>
        <family val="2"/>
      </rPr>
      <t xml:space="preserve">
Se construye losa en concreto reforzado para la unión entre los puentes PK8+705 y PK8+800.</t>
    </r>
  </si>
  <si>
    <r>
      <t xml:space="preserve">PUENTE PK9+777 UF1. </t>
    </r>
    <r>
      <rPr>
        <sz val="11"/>
        <color theme="1"/>
        <rFont val="Arial"/>
        <family val="2"/>
      </rPr>
      <t xml:space="preserve">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t>
    </r>
    <r>
      <rPr>
        <sz val="11"/>
        <color rgb="FFFF0000"/>
        <rFont val="Arial"/>
        <family val="2"/>
      </rPr>
      <t>Frente inactivo.</t>
    </r>
    <r>
      <rPr>
        <sz val="11"/>
        <color theme="1"/>
        <rFont val="Arial"/>
        <family val="2"/>
      </rPr>
      <t xml:space="preserve">
El avance en excavación y construcción de anillos es del 69,1%</t>
    </r>
  </si>
  <si>
    <r>
      <rPr>
        <b/>
        <sz val="11"/>
        <color theme="1"/>
        <rFont val="Arial"/>
        <family val="2"/>
      </rPr>
      <t>PUENTE PK10+120 UF1:</t>
    </r>
    <r>
      <rPr>
        <sz val="11"/>
        <color theme="1"/>
        <rFont val="Arial"/>
        <family val="2"/>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2a..INFRAESTRUCTURA  terminada,</t>
    </r>
    <r>
      <rPr>
        <sz val="11"/>
        <color rgb="FFFF0000"/>
        <rFont val="Arial"/>
        <family val="2"/>
      </rPr>
      <t xml:space="preserve"> Frente de Obra Inactivo.</t>
    </r>
    <r>
      <rPr>
        <sz val="11"/>
        <color theme="1"/>
        <rFont val="Arial"/>
        <family val="2"/>
      </rPr>
      <t xml:space="preserve"> Falta la SUPERESTRUCTURA del Puente.</t>
    </r>
  </si>
  <si>
    <r>
      <rPr>
        <b/>
        <sz val="11"/>
        <color theme="1"/>
        <rFont val="Arial"/>
        <family val="2"/>
      </rPr>
      <t xml:space="preserve">PUENTE  PK22+640  UF2.1: </t>
    </r>
    <r>
      <rPr>
        <sz val="11"/>
        <color theme="1"/>
        <rFont val="Arial"/>
        <family val="2"/>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Arial"/>
        <family val="2"/>
      </rPr>
      <t>ETAPA INFRAESTRUCTURA</t>
    </r>
    <r>
      <rPr>
        <sz val="11"/>
        <color theme="1"/>
        <rFont val="Arial"/>
        <family val="2"/>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Arial"/>
        <family val="2"/>
      </rPr>
      <t>ETAPA SUPERESTRUCTURA</t>
    </r>
    <r>
      <rPr>
        <sz val="11"/>
        <color theme="1"/>
        <rFont val="Arial"/>
        <family val="2"/>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Se instala acero de refuerzo losa de aproximación Estribo 1 y se funde.</t>
    </r>
  </si>
  <si>
    <t>Puente PK 0+930 UF 1. Vista panorámica Puente construido.</t>
  </si>
  <si>
    <t>Puente PK 1+440 UF 1-  Vista panorámica Puente construido.</t>
  </si>
  <si>
    <t>Puente PK 17+205 UF 1- Vista panorámica avance construcción Puente.</t>
  </si>
  <si>
    <t>Seguimiento a las medidas de manejo ambiental UF 2.1</t>
  </si>
  <si>
    <t xml:space="preserve">Seguimiento semanal  PQRS del proyecto </t>
  </si>
  <si>
    <t>ACTIVIDADES CRÍTICAS SEGÚN ANEXO #1 DE MAR 1 POR LA CUARENTENA DEL COVID-19</t>
  </si>
  <si>
    <t xml:space="preserve">ODT - Retorno La Aldea. </t>
  </si>
  <si>
    <t>Drenajes longitudinales</t>
  </si>
  <si>
    <t xml:space="preserve">Corresponde a la planta de trituración que estaba instalada en La Volcana. Este material de se procesa y tritura para obtener: piedra filtro, sub base granular, base granular, materiales selectos y clasificados y/o materiales estabilizados para llenos. Encontramos allí, trituradora, excavadoras, bulldozer D6T, cargador CAT articulado y volquetas.  </t>
  </si>
  <si>
    <t>Cortes en taludes, perfilados - Granulares  -  CI</t>
  </si>
  <si>
    <t xml:space="preserve">PK 15+300 </t>
  </si>
  <si>
    <t>Cortes / Llenos / Curado de granulares  -  CD</t>
  </si>
  <si>
    <t>PK 14+900</t>
  </si>
  <si>
    <t>ODT # 063 - CD</t>
  </si>
  <si>
    <t>PK 29+400</t>
  </si>
  <si>
    <t>Construcción canaleta perimetral -CD</t>
  </si>
  <si>
    <r>
      <rPr>
        <b/>
        <sz val="11"/>
        <rFont val="Arial"/>
        <family val="2"/>
      </rPr>
      <t xml:space="preserve">PUENTE PK0+930 UF1: </t>
    </r>
    <r>
      <rPr>
        <sz val="11"/>
        <rFont val="Arial"/>
        <family val="2"/>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rFont val="Arial"/>
        <family val="2"/>
      </rPr>
      <t xml:space="preserve">INFRAESTRUCTURA  TERMINADA
</t>
    </r>
    <r>
      <rPr>
        <sz val="11"/>
        <rFont val="Arial"/>
        <family val="2"/>
      </rPr>
      <t xml:space="preserve">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
</t>
    </r>
    <r>
      <rPr>
        <u/>
        <sz val="11"/>
        <rFont val="Arial"/>
        <family val="2"/>
      </rPr>
      <t xml:space="preserve">SUPERESTRUCTURA.
</t>
    </r>
    <r>
      <rPr>
        <sz val="11"/>
        <rFont val="Arial"/>
        <family val="2"/>
      </rPr>
      <t>Instalación de mortero de nivelacióin sobre pedestales. Instalación de lanza vigas y vigas sobre apoyos de neopreno en el vano 1 , 2 y 3 y construcción de diafragmas. Se instalan prelosas, acero de refuerzo de la losa y se funden incluyendo los Diafragamas</t>
    </r>
    <r>
      <rPr>
        <sz val="11"/>
        <color rgb="FFFF0000"/>
        <rFont val="Arial"/>
        <family val="2"/>
      </rPr>
      <t xml:space="preserve">. </t>
    </r>
    <r>
      <rPr>
        <sz val="11"/>
        <rFont val="Arial"/>
        <family val="2"/>
      </rPr>
      <t xml:space="preserve"> Instalación de plataformas y acero de refuerzo para construcción de voladizos vanos 1, 2 y 3. Se funden  por ambos costados. </t>
    </r>
    <r>
      <rPr>
        <sz val="11"/>
        <color rgb="FFFF0000"/>
        <rFont val="Arial"/>
        <family val="2"/>
      </rPr>
      <t>Instalación acero de refuerzo y encofrado de New Jersey por ambos costados y se funden. Finalizan acabados.</t>
    </r>
  </si>
  <si>
    <r>
      <rPr>
        <b/>
        <sz val="11"/>
        <color theme="1"/>
        <rFont val="Arial"/>
        <family val="2"/>
      </rPr>
      <t xml:space="preserve">PUENTE PK1+440 UF1: </t>
    </r>
    <r>
      <rPr>
        <sz val="11"/>
        <color theme="1"/>
        <rFont val="Arial"/>
        <family val="2"/>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Arial"/>
        <family val="2"/>
      </rPr>
      <t xml:space="preserve">INFRAESTRUCTURA TERMINADA
</t>
    </r>
    <r>
      <rPr>
        <sz val="11"/>
        <color theme="1"/>
        <rFont val="Arial"/>
        <family val="2"/>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Arial"/>
        <family val="2"/>
      </rPr>
      <t xml:space="preserve">
</t>
    </r>
    <r>
      <rPr>
        <sz val="11"/>
        <color theme="1"/>
        <rFont val="Arial"/>
        <family val="2"/>
      </rPr>
      <t xml:space="preserve">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Se funde losa de aproximación Estribo 2.
</t>
    </r>
    <r>
      <rPr>
        <u/>
        <sz val="11"/>
        <color theme="1"/>
        <rFont val="Arial"/>
        <family val="2"/>
      </rPr>
      <t xml:space="preserve">SUPERESTRUCTURA
</t>
    </r>
    <r>
      <rPr>
        <sz val="11"/>
        <color theme="1"/>
        <rFont val="Arial"/>
        <family val="2"/>
      </rPr>
      <t>Montaje de lanza Vigas e instalación de mortero de nivelación sobre pedestales. Instalación de Vigas sobre apoyos de neopreno , prelosas, construcción de diafragmas y acero de refuerzo de las losas en vanos 1, 2 y 3 y se funden. Instalación de plataforma y acero de refuerzo de voladizos vanos  1, 2 y 3 y se funden por ambos costados.</t>
    </r>
    <r>
      <rPr>
        <sz val="11"/>
        <color rgb="FFFF0000"/>
        <rFont val="Arial"/>
        <family val="2"/>
      </rPr>
      <t xml:space="preserve"> Instalación acero de refuerzo y encofrado  New Jersey por ambos costados vanos 1, 2 y 3 y se funden. Finalizan acabados.</t>
    </r>
  </si>
  <si>
    <t>Puente PK 17+205 UF 1- Vista panorámica avance construcción Puente. Infraestructura terminada.</t>
  </si>
  <si>
    <t xml:space="preserve">PK11+544 - UF3.1D - Excavación a partir del punto de entronque, galería vehicular N°2. Túnel en funcionamiento. </t>
  </si>
  <si>
    <t>ACTIVIDADES DE OPERACIÓN Y MANTENIMIENTO</t>
  </si>
  <si>
    <t>ACTIVIDADES DE OPERACIÓN Y MANTENIMIENTO - UF1</t>
  </si>
  <si>
    <t>ACTIVIDADES DE OPERACIÓN Y MANTENIMIENTO-UF2.1</t>
  </si>
  <si>
    <t>ACTIVIDADES DE OPERACIÓN Y MANTENIMIENTO - UF2,2</t>
  </si>
  <si>
    <t>ACTIVIDADES DE OPERACIÓN Y MANTENIMIENTO - UF3</t>
  </si>
  <si>
    <t>ACTIVIDADES DE OPERACIÓN Y MANTENIMIENTO - UF4</t>
  </si>
  <si>
    <t>PK 0+750</t>
  </si>
  <si>
    <t>Llenos y demoliciones - CI</t>
  </si>
  <si>
    <t>PK 7+800/900</t>
  </si>
  <si>
    <t>PK 15+400</t>
  </si>
  <si>
    <t>PK 22+150 a 22+500</t>
  </si>
  <si>
    <t>PK 22+900</t>
  </si>
  <si>
    <t>PK 23+200</t>
  </si>
  <si>
    <t xml:space="preserve">PK 31+000 </t>
  </si>
  <si>
    <t>PK 31+250</t>
  </si>
  <si>
    <t>Sobre la pata del talud rehabilitado, se hace el acopio 'provisional' del material de rezaga que se extrae del nuevo túnel, portal Medellín; para después transportarlo a la planta de trituración ubicada en el PK 11+700 o en el PK 1+200. Se utiliza cargador, un Bobcat y muchas volquetas que lo extraen del túnel. Continuamente se transporta hacia la planta trituradora este material de descombro, para evitar excesiva altura en el patio de acopio y posible derrame hacia la vía en uso. Se trabaja con personal PARE/SIGA</t>
  </si>
  <si>
    <r>
      <rPr>
        <b/>
        <sz val="11"/>
        <color theme="1"/>
        <rFont val="Arial"/>
        <family val="2"/>
      </rPr>
      <t>PUENTE PK17+205 UF1:</t>
    </r>
    <r>
      <rPr>
        <sz val="11"/>
        <color theme="1"/>
        <rFont val="Arial"/>
        <family val="2"/>
      </rPr>
      <t xml:space="preserve"> El concesionario inicia con la construcción de caminos de acceso al sitio de las obras y replanteo topográfico de ubicación de caisson a partir del 25 de junio de 2019.
</t>
    </r>
    <r>
      <rPr>
        <u/>
        <sz val="11"/>
        <color theme="1"/>
        <rFont val="Arial"/>
        <family val="2"/>
      </rPr>
      <t xml:space="preserve">CONTROL DE EXCAVACIÓN
</t>
    </r>
    <r>
      <rPr>
        <sz val="11"/>
        <color theme="1"/>
        <rFont val="Arial"/>
        <family val="2"/>
      </rPr>
      <t>ESTRIBO 1: Caisson 1 h=10,5m,  Caisson 2 h=14,2m</t>
    </r>
    <r>
      <rPr>
        <u/>
        <sz val="11"/>
        <color theme="1"/>
        <rFont val="Arial"/>
        <family val="2"/>
      </rPr>
      <t xml:space="preserve">
</t>
    </r>
    <r>
      <rPr>
        <sz val="11"/>
        <color theme="1"/>
        <rFont val="Arial"/>
        <family val="2"/>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Arial"/>
        <family val="2"/>
      </rPr>
      <t xml:space="preserve">INFRAESTRUCTURA TERMINADA.
</t>
    </r>
    <r>
      <rPr>
        <sz val="11"/>
        <color theme="1"/>
        <rFont val="Arial"/>
        <family val="2"/>
      </rPr>
      <t>ESTRIBO 1: Se funde núcleo del caisson 1 y 2. Elevación de Columnas a nivel de Viga cabezal. Instalación acero de refuerzo y encofrado Viga Cabezal y se funde con topes sísmicos y pedestales. Instalación acero de refuerzo y encofrado cuerpo del Estribo y se funde. Instalación acero de refuerzo y encofrado aletas integradas y se funden.</t>
    </r>
    <r>
      <rPr>
        <sz val="11"/>
        <rFont val="Arial"/>
        <family val="2"/>
      </rPr>
      <t xml:space="preserve"> Instalación acero de refuerzo losa de aproximación Estribo 1 y se funde.</t>
    </r>
    <r>
      <rPr>
        <u/>
        <sz val="11"/>
        <color theme="1"/>
        <rFont val="Arial"/>
        <family val="2"/>
      </rPr>
      <t xml:space="preserve">
</t>
    </r>
    <r>
      <rPr>
        <sz val="11"/>
        <color theme="1"/>
        <rFont val="Arial"/>
        <family val="2"/>
      </rPr>
      <t xml:space="preserve">PILA 1: Se funde núcleo del caisson 3, 4,  5 y 6. Realce de Caisson a nivel de Dado. Adecuaciones para construcción de Dado. Instalación acero de refuerzo del Dado y se funde. Instalación acero de refuerzo y encofrado tercer tramo de columna H. Instalación andamios de carga y paltaforma para Viga Cabezal. Se instala acero de refuerzo y encofrado Viga Cabezal y se funde con los topes sísmicos y los pedestales. 
PILA 2: Se funde núcleo de Caisson 7, 8, 9 y 10. Se instala concreto de solado para Dado. Instalación acero de refuerzo y encofrado Dado y columna en H. y se funden. </t>
    </r>
    <r>
      <rPr>
        <sz val="11"/>
        <rFont val="Arial"/>
        <family val="2"/>
      </rPr>
      <t>Instalación andamios de carga,  plataforma  y acero de refuerzo para Viga Cabezal y se funde con topes sísmicos y pedestales.</t>
    </r>
    <r>
      <rPr>
        <sz val="11"/>
        <color theme="1"/>
        <rFont val="Arial"/>
        <family val="2"/>
      </rPr>
      <t xml:space="preserve">
PILA 3: Se funde núcleos de Caissons 11, 12, 13 y 14. Se instala concreto de solado,  se instala acero de refuerzo para el Dado y se funde e instalación acero de refuerzo último tramo de columna en H</t>
    </r>
    <r>
      <rPr>
        <sz val="11"/>
        <rFont val="Arial"/>
        <family val="2"/>
      </rPr>
      <t>. Instalación andamios de carga, plataforma y acero de refuerzo  para Viga Cabezal, topes sísmicos y pedestales y se funde.</t>
    </r>
    <r>
      <rPr>
        <sz val="11"/>
        <color theme="1"/>
        <rFont val="Arial"/>
        <family val="2"/>
      </rPr>
      <t xml:space="preserve">
PILA 4: Se funden los núcleos de los Caissons 15, 16, 17 y 18. Elevación de Caissons a nivel de Dado. Adecuación área para Dado. Instalación acero de refuerzo Dado y se funde e instalación acero de refuerzo y encofrado  Columna en H y se funde. Instalación andamios de carga y pataforma para Viga Cabezal. Se instala acero de refuerzo y encofrado Viga Cabezal y se funde con topes sísmicos y pedestales.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topes sísmicos, pedestales y se funden. Instalación acero de refuerzo y encofrado para aletas y se funden.
El avance en excavación y construcción de anillos es del 110,2%</t>
    </r>
    <r>
      <rPr>
        <u/>
        <sz val="9"/>
        <color theme="1"/>
        <rFont val="Calibri"/>
        <family val="2"/>
        <scheme val="minor"/>
      </rPr>
      <t/>
    </r>
  </si>
  <si>
    <r>
      <rPr>
        <b/>
        <sz val="11"/>
        <color theme="1"/>
        <rFont val="Arial"/>
        <family val="2"/>
      </rPr>
      <t>AMPLIACION PUENTE LA MUÑOZ II.  PK18+700 UF2.1:</t>
    </r>
    <r>
      <rPr>
        <sz val="11"/>
        <color theme="1"/>
        <rFont val="Arial"/>
        <family val="2"/>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losa de ampliación del voladizo y losa de aproximación estribo de entrada y salida..</t>
    </r>
    <r>
      <rPr>
        <sz val="11"/>
        <color rgb="FFFF0000"/>
        <rFont val="Arial"/>
        <family val="2"/>
      </rPr>
      <t xml:space="preserve"> Se está realizando instalación de baranda metálica por ambos costados del puente.</t>
    </r>
  </si>
  <si>
    <t>Puente PK 18+293 UF2.1 ESTRIBO 1.  Acabados finales Estribo.</t>
  </si>
  <si>
    <t>Puente PK 18+293 UF2.1 . Vista panorámica. Infraestructura terminada.</t>
  </si>
  <si>
    <t xml:space="preserve">Ampliación Puente PK18+700 UF2.1 La Muñóz II. Instalación de baranda vehicular, carril izquierdo y derecho. </t>
  </si>
  <si>
    <r>
      <rPr>
        <b/>
        <sz val="11"/>
        <color theme="1"/>
        <rFont val="Arial"/>
        <family val="2"/>
      </rPr>
      <t xml:space="preserve">AMPLIACION PUENTE LA GUARACÚ II.  PK19+220 UF2.1: </t>
    </r>
    <r>
      <rPr>
        <sz val="11"/>
        <color theme="1"/>
        <rFont val="Arial"/>
        <family val="2"/>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 Ampliación terminada.</t>
    </r>
  </si>
  <si>
    <t>Ampliación Puente 3 La Cola UF1</t>
  </si>
  <si>
    <t>Puente PK 0+160 UF 1-  Acabados en módulos de defensa tipo New Jersey.</t>
  </si>
  <si>
    <t>Puente PK 1+940 UF 1-  Finalizan acabados de New Jersey por ambos costados.</t>
  </si>
  <si>
    <t>Puente PK 4+500 UF 1. ESTRIBO 1. Adecuación de área para construcción Viga cabezal.</t>
  </si>
  <si>
    <t>Puente PK 6+240 UF 1-  PILA 1. Instalación acero de refuerzo elevación de caisson 6.</t>
  </si>
  <si>
    <t>Puente PK 6+240 UF 1- PILA 2. Instalación de acero de refuerzo Dovela sobre Pila.</t>
  </si>
  <si>
    <t>Puente PK 10+440 UF 1-  ESTRIBO 1. Terminado</t>
  </si>
  <si>
    <t>Puente PK 10+440 UF 1- Vista panorámica avance construcción  Puente. Infraestructura terminada.</t>
  </si>
  <si>
    <t>Puente PK 11+110 UF 1-   PILA 2. Desencofrado de Viga Cabezal.</t>
  </si>
  <si>
    <t>Puente PK 11+110 UF 1- Vista panorámica avance construcción Puente.</t>
  </si>
  <si>
    <t>PK 1+050</t>
  </si>
  <si>
    <t>PK 1+500</t>
  </si>
  <si>
    <t>PK 1+800</t>
  </si>
  <si>
    <t>Aplicación de granulares y capa asfáltica intermedia - CI</t>
  </si>
  <si>
    <t>Muro # 037 - TA</t>
  </si>
  <si>
    <t>Muro # 072 - HA</t>
  </si>
  <si>
    <t>Corte de talud (perfilación) - Placa huella</t>
  </si>
  <si>
    <t>Lleno estructural - CI</t>
  </si>
  <si>
    <t>Continuo el corte mecánico con CAT y retiro de material. En la parte alta del talud (corona) se colocaron paneles de malla electrosoldada y se sigue aplicando concreto lanzado con e= 10 cm. Adicionalmente se realizan perforaciones para la colocación de pernos pasivos de anclaje y drenes en PVC. Hacia el PK mayor se realiza corte en busca del nivel de sub rasante; encontrándose allí piedras de gran tamaño. En la parte media del tramo se extendió y compacto material de base granular a la que se le aplico emulsión asfáltica de curado lento; luego a un corto tramo se le coloco la capa intermedia de mezcla asfáltica tipo MSC-25. Se trabaja con CATs sobre orugas, volquetas y perforadora auto propulsada, también hay personal PARE / SIGA. Sector Tamarindos / Comfenalco.</t>
  </si>
  <si>
    <t>Corte talud (perfilación) - CD</t>
  </si>
  <si>
    <t xml:space="preserve">Excavación y Llenos (incluye talud perfilado) </t>
  </si>
  <si>
    <t xml:space="preserve">Se realiza extendido de material de llenos. Hay extendido con bulldozer John Deere y se compacta con vibro Hamm. Lluvias afectan trabajos. </t>
  </si>
  <si>
    <t xml:space="preserve">Excavación / Rellenos de terraplén / Granulares clasificados  </t>
  </si>
  <si>
    <t>Inactivo. 
Se fundieron muros del disipador con su bajante para el canal de drenaje perimetral. Se fundió también el disipador intermedio con cuneta que descarga en canal perimetral.</t>
  </si>
  <si>
    <t xml:space="preserve">Hay trabajos en superficie (con CAT sobre orugas) de lo que será la futura intersección en la zona urbana de San Jerónimo. Se canaliza un tramo de la Qda. La Muñoz I, con tubería Titan x 1500 mm. Se excava mecánicamente para construir un Boxculvert. Lluvias afectan trabajos con la llegada y deposito de escombros, sedimentos y barro.  </t>
  </si>
  <si>
    <t>PK 20+650</t>
  </si>
  <si>
    <t xml:space="preserve">Drenajes y capas con material seleccionado </t>
  </si>
  <si>
    <t>Actividad finalizada por construcción de cuneta. Se realiza trabajos de paisajismo.  Hacia el PK mayor se aplico la capa intermedia de mezcla MSC-25. Sector puente El Sapo.</t>
  </si>
  <si>
    <t>Curado de granulares + Mezcla asfáltica intermedia - CD</t>
  </si>
  <si>
    <t xml:space="preserve">Luego de aplicar emulsión asfáltica a los granulares seleccionados, se realiza la aplicación de mezcla asfáltica tipo MSC-25 con equipo finisher y compactadores liso y llantas. También se realiza la construcción de cunetas en concreto de sección triangular por el sistema de ajedrezado. </t>
  </si>
  <si>
    <t>Paquete estructural del pavimento flexible</t>
  </si>
  <si>
    <t>Se realizo el extendido de capa intermedia de mezcla asfáltica tipo MSC-25</t>
  </si>
  <si>
    <t>Terraplén y Drenajes - CD</t>
  </si>
  <si>
    <t xml:space="preserve">Se fundió losa superior del Box culvert. Se utilizo concreto premezclado de 28 Mpa x 8" de asentamiento. Se le hizo la imprimación con pintura impermeabilizante negra. También se le construyen los sub drenes laterales. Para su encole se arman hierros de la placa de piso y de las aletas, se utiliza acero corrugado con Fy= 60 000 psi. </t>
  </si>
  <si>
    <t xml:space="preserve">Se continua con la actividad de corte mecánico con excavadora CAT + 2 pajaritas y retiro de material, para la prolongación de calzada en construcción. El material cortado es acarreado en volquetas hasta la variante de Sopetrán para ser utilizado como lleno, se trabaja con personal PARE / SIGA. Sector Ahuyamal. </t>
  </si>
  <si>
    <t>Trabajos de excavación, de llenos - Reconstrucción de box - Sitio cercano a la planta de asfaltos.</t>
  </si>
  <si>
    <t>Se realiza la conexión entre ODTs tipo Box. Hacia el PK menor, realizada la instalación de material de base granular y su imprimación, se coloco la capa intermedia asfáltica MSC- 25. Sobre el nuevo separador vial se vierten térreos para trabajos de paisajismo. En la zona cercana (zodme # 16) se realiza la construcción de cunetas en V. Hay surcos profundos en el talud de corte, producto de las lluvias.</t>
  </si>
  <si>
    <t>Colocación de capa asfáltica MSC-25 + Construcción canal perimetral - CD</t>
  </si>
  <si>
    <t xml:space="preserve">Se instala malla electrosoldada y del encofrado para continuar el canal perimetral y cunetas laterales, a su vez  se instala tubería de 900mm (5 und). Se trabaja en las ODT  # 139, # 140 y # 141. Instalada la base granular y aplicada su imprimación se procedió a colocar la capa asfáltica MSC-25 en ambas calzadas. Se realiza la construcción de cunetas en concreto de sección triangular (sobre ambas calzadas en construcción). Lluvias afectan trabajos de excavación.  </t>
  </si>
  <si>
    <t>Se continua actividad de instalación de acero para canal perimetral, se funde el solado de la base. Se utiliza concreto premezclado para los concretos a fundir.</t>
  </si>
  <si>
    <t>PK 30+500 CI</t>
  </si>
  <si>
    <t>Reforzamiento de talud</t>
  </si>
  <si>
    <t>Demolición de carpeta de vía existente CD / CI</t>
  </si>
  <si>
    <t>Con el uso de una pajarita CAT, se realizo el rompimiento / demolición de un carril de la actual calzada en servicio. Se realiza el extendido y compactación de material tipo base granular sobre tres (3) carriles, llegando hasta la planta Cemex. Por lo tanto se tiene habilitado un solo carril para el transito automotor. Se trabaja con personal PARE / SIGA. Sector La Laguna.</t>
  </si>
  <si>
    <t>Inactivo Box. Se fundió caja y muro de choque. 
El talud sobre la vía opuesta a este box (o PK 19+ 450 CI), se interviene debido a que es altamente fracturado y con discontinuidades definidas. Por lo tanto se le realizan perforaciones (con equipo manual) para colocar y asegurar la malla eslabonada y con los anclajes activos, compuestos por sartas de torones. Este mecanismo de protección permitirá la retención de material rocoso a punto de desprenderse y evitar que cuñas o salientes rocosas inestables no caigan sobre la actual vía; además de que se conserve su geometría de corte. Sector Politécnico.</t>
  </si>
  <si>
    <t>PK 0+480</t>
  </si>
  <si>
    <t>PK 0+550</t>
  </si>
  <si>
    <t>EXCAVACION,  LLENOS Y DRENAJE - CD</t>
  </si>
  <si>
    <t>SEGURIDAD VIAL</t>
  </si>
  <si>
    <t xml:space="preserve">PK 0+060: Playa de peajes. Se realiza control del transito automotor debido a los trabajos en las galerías (peatonales / vehiculares) de los túneles. Solo se permite el paso vehicular por un solo carril, cada 20 min. </t>
  </si>
  <si>
    <t>UF 4 Ruta 25B02 - PR 18+800.CONSTRUCCION DE MURO EN GAVIONES.</t>
  </si>
  <si>
    <t>UF 1  - PR 39+700.CONTROL VEHICULAR.</t>
  </si>
  <si>
    <t>UF 3 - PR 45+200. PEAJE EN OPERACIÓN NORMAL.</t>
  </si>
  <si>
    <t>PK0+804 - UF3.1A - PTAR en funcionamiento. Portal Medellín.</t>
  </si>
  <si>
    <r>
      <rPr>
        <b/>
        <sz val="10"/>
        <rFont val="Calibri"/>
        <family val="2"/>
        <scheme val="minor"/>
      </rPr>
      <t>PK14+180 a 15+460 UF1 Act 25, 26 y 28</t>
    </r>
    <r>
      <rPr>
        <sz val="10"/>
        <rFont val="Calibri"/>
        <family val="2"/>
        <scheme val="minor"/>
      </rPr>
      <t xml:space="preserve">  Liberación de cantidades de obra No 139, Concesionario, Interventoría y Contratista.</t>
    </r>
  </si>
  <si>
    <r>
      <rPr>
        <b/>
        <sz val="10"/>
        <rFont val="Calibri"/>
        <family val="2"/>
        <scheme val="minor"/>
      </rPr>
      <t xml:space="preserve">PK14+180 a 15+460 UF1 Act 25, 26 y 28 </t>
    </r>
    <r>
      <rPr>
        <sz val="10"/>
        <rFont val="Calibri"/>
        <family val="2"/>
        <scheme val="minor"/>
      </rPr>
      <t xml:space="preserve"> Liberación de cantidades de obra No 139, Concesionario, Interventoría y Contratista.</t>
    </r>
  </si>
  <si>
    <r>
      <rPr>
        <b/>
        <sz val="10"/>
        <rFont val="Calibri"/>
        <family val="2"/>
        <scheme val="minor"/>
      </rPr>
      <t>PK18+000 Sector Palmeras.</t>
    </r>
    <r>
      <rPr>
        <sz val="10"/>
        <rFont val="Calibri"/>
        <family val="2"/>
        <scheme val="minor"/>
      </rPr>
      <t xml:space="preserve"> Tuberías provisionales para ejecutar Cruce de vía, Tub 75 mm(2), 90mm (1) 35mm(1) en polietileno PEAD..</t>
    </r>
  </si>
  <si>
    <t>ÉPSILON 4G, Concesionario</t>
  </si>
  <si>
    <t>Del 18/06/20
al 24/06/20</t>
  </si>
  <si>
    <t>Actividades de Operación ejecutadas en la Fase de Construcción
Semana 245</t>
  </si>
  <si>
    <r>
      <rPr>
        <b/>
        <sz val="11"/>
        <rFont val="Arial"/>
        <family val="2"/>
      </rPr>
      <t>Ruta 6204 Túnel de Occidente-San Jerónimo</t>
    </r>
    <r>
      <rPr>
        <sz val="11"/>
        <rFont val="Arial"/>
        <family val="2"/>
      </rPr>
      <t xml:space="preserve">
- Actividades de rocería PR38+000 al PR 40+000. 
- Desvío entre el PR35+300 al PR37+600 sector de la Aldea, se encuentra transitable.
- Zona Inestable PR34+900 sin movimiento.
- Se realiza control vehicular PR  22+500,  30+400, 29+900, 35+200 y 39+700.</t>
    </r>
  </si>
  <si>
    <r>
      <rPr>
        <b/>
        <sz val="11"/>
        <rFont val="Arial"/>
        <family val="2"/>
      </rPr>
      <t>Ruta 6204  San Jerónimo-Santa Fe de Antioquia</t>
    </r>
    <r>
      <rPr>
        <sz val="11"/>
        <rFont val="Arial"/>
        <family val="2"/>
      </rPr>
      <t xml:space="preserve">
-  Desvío en el PR15+880 al PR16+220  Normal Funcionamiento.
- La vía se encuentra en funcionamiento normal. 
- Se realiza demarcación Vial en el PR16+100 intersección al Municipio de sopetran.
-  Desvío en el PR16+380 al PR16+660  Normal Funcionamiento.
-  Desvío en el PR15+030 al PR15+740. Normal Funcionamiento.
-  Desvío en el PR13+090 al PR12+000 .Normal Funcionamiento.
-  Limpieza de Calzada y cunetas PR6+600 al PR20+400.</t>
    </r>
  </si>
  <si>
    <r>
      <rPr>
        <b/>
        <sz val="11"/>
        <rFont val="Arial"/>
        <family val="2"/>
      </rPr>
      <t xml:space="preserve">Ruta 6203 Cañasgordas-Santa Fe de Antioquia. </t>
    </r>
    <r>
      <rPr>
        <sz val="11"/>
        <rFont val="Arial"/>
        <family val="2"/>
      </rPr>
      <t xml:space="preserve">
- Limpieza de derrumbes del PR104+400 al PR111+900.
- Desvío de vía  en el PR60+400 para la ejecución de obras del Túnel del Toyo estado transitable. 
- Zona Inestable del PR97+500  se presenta caída de material.
- La Vía se Encuentra Transitable.
- Limpieza de Cunetas , Calzada y Alcantarillas. PR65+000  al PR 67+500
- Actividades Policía de Carreteras PR114+900 Y PR 73+000.
- Construcción de Disipador y Gaviones PR73+050.
- Rocería del PR63+100 al PR66+400.</t>
    </r>
  </si>
  <si>
    <r>
      <rPr>
        <b/>
        <sz val="11"/>
        <rFont val="Arial"/>
        <family val="2"/>
      </rPr>
      <t>Ruta 6204 Túnel de Occidente-Medellín.</t>
    </r>
    <r>
      <rPr>
        <sz val="11"/>
        <rFont val="Arial"/>
        <family val="2"/>
      </rPr>
      <t xml:space="preserve">
- Se realiza control vehicular PR  45+200 y paso alternado al interior del túnel.
- El Peaje de Aburra   PR45+200. Se encuentra en Operación Normal. Con cobro normal.
- Se realiza seguimiento a la zona inestable del PR45+000 y se observa que no presenta movimientos.
- Grúa y Ambulancia disponibles.
- Construcción de galerías al interior de túnel.
- Actividades Policía de Carreteras PR45+400.</t>
    </r>
  </si>
  <si>
    <t>Durante la presente semana se reciben los reportes de las operadoras con respecto a los incidentes y accidentes ocurridos en las unidades funcionales del proyecto. Se presentaron  seis (6) accidentes con 6 lesionados y sin fallecidos.
- Se continua con la prestación de los servicios de  los vehículos de operación del Túnel de Occidente, en las vías concesionadas y en las bases de operación de Anzá y Manglar se prestan los servicios de manera normal.
- Se  realiza la revisión de los niveles de Monóxido de Carbono (CO) , así como los niveles de visibilidad del túnel de occidente.
- Se realiza inspección de teléfonos S.O.S. del Túnel de Occidente y los nichos de auxilio.
- Se realiza inspección de postes S.O.S. de la UF4 encontrándose funcionamiento.</t>
  </si>
  <si>
    <r>
      <rPr>
        <b/>
        <sz val="11"/>
        <rFont val="Arial"/>
        <family val="2"/>
      </rPr>
      <t>Ruta 25B02 Bolombolo-Santa Fe de Antioquia.</t>
    </r>
    <r>
      <rPr>
        <sz val="11"/>
        <rFont val="Arial"/>
        <family val="2"/>
      </rPr>
      <t xml:space="preserve">
- Construcción de muro en gaviones PR27+200
- Tratamiento del talud. PR30+200
- Limpieza de derrumbes del PR52+700 al PR62+700.
- La Vía se Encuentra en Operación Normal.
- Limpieza de Cunetas y Calzada PR37+000 al 63+200.
- Ambulancia y Grúa Disponibles en  Anzá PR44+900.</t>
    </r>
    <r>
      <rPr>
        <sz val="11"/>
        <color theme="1"/>
        <rFont val="Arial"/>
        <family val="2"/>
      </rPr>
      <t xml:space="preserve">
- Construcción de muro en gaviones PR18+800
- Limpieza de Alcantarillas PR65+100 al 67+200.
</t>
    </r>
    <r>
      <rPr>
        <b/>
        <sz val="11"/>
        <color theme="1"/>
        <rFont val="Arial"/>
        <family val="2"/>
      </rPr>
      <t>Ruta 6003 Peñalisa-Bolombolo</t>
    </r>
    <r>
      <rPr>
        <sz val="11"/>
        <color theme="1"/>
        <rFont val="Arial"/>
        <family val="2"/>
      </rPr>
      <t xml:space="preserve">
- Policía de transito en el PR 44+400. Puesto de control.
- La Vía se Encuentra en Operación Normal.</t>
    </r>
  </si>
  <si>
    <t>UF4 Ruta 25B02 - PR 52+600. LIMPIEZA DE CUNETAS.</t>
  </si>
  <si>
    <t>UF 2.2 - PR 104+400. LIMPIEZA DE DERRUMBES.</t>
  </si>
  <si>
    <t>UF 2.2 - PR 60+400. DESVÍO.</t>
  </si>
  <si>
    <t>UF 2.1 - PR 16+900. INSPECCIÓN VIAL.</t>
  </si>
  <si>
    <t>UF 2.2 - PR 67+500. LIMPIEZA DE ALCANTARILLA.</t>
  </si>
  <si>
    <t>UF 2.1- PR 16+100. DEMARCACIÓN.</t>
  </si>
  <si>
    <t>UF 2.1 - PR 7+000. LIMPIEZA DE CUNETAS.</t>
  </si>
  <si>
    <t>UF 1 - PR 36+500.  DESVÍO.</t>
  </si>
  <si>
    <t>UF 3 - PR 45+400. POLICÍA DE TRANSITO.</t>
  </si>
  <si>
    <t>Hubo instalación de material de llenos con extensión y compactación mecánica. Se continua la construcción del disipador escalonado por la margen del PK mayor (hasta el fondo de la cañada) y se iniciara la construcción de ODT con tubería Titan x 1500 mm. (# 008). Los trabajos de demolición (viviendas / negocios sobre el PK 0+730) se siguen ejecutando y se utiliza una CAT sobre orugas. Este sector será conectado con la rasante de las obras del PR 0+736 en adelante. Este frente de obra corresponde al Sector del Arriero.</t>
  </si>
  <si>
    <t>PK 0+950</t>
  </si>
  <si>
    <t>Terraplén y aplicación de granulares - CI</t>
  </si>
  <si>
    <t xml:space="preserve">Sobre este tramo se realizan llenos para llegar a la cota de sub rasante. Se procederá a extender y compactar los granulares seleccionados para formar el paquete estructural del pavimento flexible. </t>
  </si>
  <si>
    <t>Aplicación de capa asfáltica - Drenajes</t>
  </si>
  <si>
    <t>Después de realizar el curado de los granulares (capa de base), se realizo la colocación de la capa intermedia asfáltica, tipo MSC-25. Se inicia la construcción de cunetas en concreto de sección triangular con ancho de 1 m. Sector planta #1 de concretos - La Volcana</t>
  </si>
  <si>
    <t xml:space="preserve">Realizada la extensión y compactación de materiales granulares seleccionados, se procedió a la imprimación (con el uso de emulsión asfáltica de curado lento) de los mismos. También se realizo la colocación de la capa intermedia de mezcla asfáltica tipo MSC-25 que incluye un tramo para acceso a vía veredal. Sector de La Volcana - Guayabal. </t>
  </si>
  <si>
    <t xml:space="preserve">Se realizo la fundición de un solado en concreto simple (14 Mpa) para hacer un alargue de una ODT (de 900 m.) que va en sentido paralelo a la calzada existente. En dicha conexión (que será tipo embudo) se utilizara tubería Titan Tipo III x 1200 mm.  Se hará conexión de las aguas recogidas hacia la cuneta sobre la nueva calzada. Grúa realiza traslado de placas de concreto.    </t>
  </si>
  <si>
    <t xml:space="preserve">Finalizada la obra, el frente de obra se tiene como centro de acopio de materiales y estacionamiento de varios equipos de construcción. </t>
  </si>
  <si>
    <t>Finalizada la obra, el frente de obra se tiene como centro de acopio de materiales y estacionamiento de varios equipos de construcción. Sobre el PK mayor se realizan perforaciones sobre la cara del talud que da apoyo a la vía existente, se colocaran pernos pasivo se anclaje y drenes sub horizontales.</t>
  </si>
  <si>
    <t>Se adecua el terreno (mediante perfilación) para la construcción de cunetas en concreto. Sector Eutimio.</t>
  </si>
  <si>
    <t>Perfilado de talud. Se utilizo en su perfilación un CAT 330 D2L. El material cortado se llevo a los frentes de llenos estructurales debido a que el material extraído muestra signos de dureza. Sector Mestizal I. Para la vía de acceso a la Vda. Mestizal alto, se inicia la construcción del pavimento rígido que servirá para el acceso de particulares a la Vda. El carril de vía que se construye es de 3.0 m y el espesor de la placa de concreto es de 0.23 m. También hay colocación de postes en concreto para luminarias.</t>
  </si>
  <si>
    <t>PK 10+750</t>
  </si>
  <si>
    <t>Box Doña Rosa - Descapote / Excavación mecánica, Muro escollera</t>
  </si>
  <si>
    <t>Se inicia la excavación mecánica sobre la calzada izquierda incluyendo su descapote. Los materiales estériles se llevan a las zodmes. Sobre el contorno del box se arman los filtros laterales utilizando geotextil + tubos ranurados + piedra filtro. Sector Doña Rosa.</t>
  </si>
  <si>
    <t>Inactivo. 
La plataforma presenta varios agrietamientos en su parte media, hacia el PK menor y en proximidades o contacto con el talud de corte. Hacia el PK menor hay agrietamientos mayores que mueren en la pata del talud de terraplén. Se concluyo, la excavación mecánica (con CAT 320 D2L) en la base del talud y hacia el PK mayor. Esto con el fin de facilitar el drenaje por las infiltraciones de aguas pluviales. Lluvias seguirán afectando tal situación hasta llegar nuevamente a su colapso.</t>
  </si>
  <si>
    <t>Después de colocada la estructura granular del pavimento flexible, se procedió a la imprimación de granulares utilizando emulsión asfáltica de curado lento y a la colocación de la capa intermedia de MSC-25. También se realiza la construcción de la vía veredal en su parte anexa mas baja. Se continua la construcción del box culvert # 067, se funde el solado y se realiza instalación de aceros y encofrado para losa inferior.  sector La Bloquera.</t>
  </si>
  <si>
    <t xml:space="preserve">Se fundieron concretos formando el cuerpo del Boxculvert. Tiene una sección hidráulica de 2.5 x 2.5 m., y es la prolongación del box existente. Se utilizaron cintas flexibles en PVC de 6.5" como juntas de sello primario, de juntas de construcción y dilatación en todo el cuerpo del box. Se procede a aplicar pintura impermeabilizante (negra) y paneles de geodren planar. También se le construyen los filtros en sus costados (con geotextil NT + piedra filtro + 2 tubos en PVC ranurados de 4"). Esta pendiente sus llenos laterales y la posterior colocación de granulares seleccionados. Sector abajo de la Jungla. </t>
  </si>
  <si>
    <t>Se sigue realizando la instalación de malla y concreto lanzado en la parte alta de talud. Se colocan pernos pasivos de anclaje con malla 3 x 3 m., y L= 9 m.  Se les realizan inyecciones con morteros de cemento. El talud perfilado tendrá 2 fases de corte, con berma intermedia. El talud superior con pendiente 1: 1.3 y el talud inferior tendrá una pendiente 1:1. Hacia el PK mayor continua corte mecánico y retiro de material, en la base del talud. Sector cerca a la Guaracú I y con dirección a San Jerónimo. Lluvias afectan trabajos de cortes, explanación y perfilado.</t>
  </si>
  <si>
    <t>Actividad de lleno y compactación material (cerca a acceso hacia el conjunto residencial Palmeras 1). Sobre el talud del terraplén, se construyen cunetas (en concreto) sobre las bermas intermedias y bajantes. El material para llenos se trae de Tamarindos.
Hacia el PK menor o 18+350 se continua actividad de llenos en busca de la sub rasante para proceder a colocar los granulares que componen la estructura del pavimento flexible. Hubo excavación, construcción y tendido de tuberías para las redes ITS.  En el PK 18+800 se coloco tubería Titan acampanada x 900 mm., para construir la ODT # 079. Lluvias afectan trabajos. Este sitio es anexo a la UF-2.1 y sobre la zona urbana de San Jerónimo.</t>
  </si>
  <si>
    <t>Se sigue acopiando material de rezaga o descombro del nuevo túnel, del Portal Santafé. Este material se extrae (del nuevo túnel con vehículos dumper), para luego ser llevado a la planta de trituración del PK 11+700. Sobre la plataforma se han colocado equipos, contenedores, llantas, campamento, materiales y herramienta pesada. También se ha destinado la plataforma como parqueo de maquinaria. Sobre un costado se encuentra la entrada / salida / vía de circulación (de vehículos y personal particular) hacia la Vda. La Volcana.</t>
  </si>
  <si>
    <t>PK 19+200  CD</t>
  </si>
  <si>
    <t>Se continua actividad de corte mecánico con CAT y retiro de material. El talud expuesto lo componen suelos fácilmente erosionables. Este material estéril será llevado a la zodme de Guacamayas. También se realiza la construcción de filtros laterales utilizando geodren planar + tubería ranurada x 6" + piedra filtro. Sector o Zona Urbana de San Jerónimo y limites con la UF-1.0</t>
  </si>
  <si>
    <t>PK 18+400  CI</t>
  </si>
  <si>
    <t xml:space="preserve">Excavaciones mecánicas CI, como solución de la intersección en superficie - Zona urbana de San Jerónimo </t>
  </si>
  <si>
    <t>Inactivo. 
Se realizo actividad de instalación de malla electrosoldada (15x15x6) + aplicación de concreto lanzado (por vía seca) y marcación de pernos pasivos de anclaje (de L= 12m.). Se utilizaron pernos corrugados # 10 roscados y confinados con lechadas de cemento. También se instalaron filas de drenes sub horizontales en PVC. Se fundieron dados de apoyo (1x1 m) en concreto reforzado a cada uno de los pernos pasivos colocados.</t>
  </si>
  <si>
    <t xml:space="preserve">Se continuo la realización de llenos con material seleccionado traído del corte de Ahuyamal. En la pata del terraplén se sigue construyendo un canal (tipo cárcamo) en concreto y utilizando paneles de malla electrosoldada. Se utiliza equipo bulldozer CAT D6T y vibro Hamm. Para evitar la socavación del Rio Aurrá, se construirán unos flexocretos. Sobre la calzada nueva y en tramos de la vía existente (y con dirección hacia el PK menor), se realiza demarcación horizontal para realizar un desvío y poder dar aviso a los usuarios con vehículos que quieran dirigirse hacia Sopetrán o para tomar la vía antigua a San Jerónimo o viceversa. </t>
  </si>
  <si>
    <t xml:space="preserve">Sobre el anillo vial o calzada Santafé - San Jerónimo se le aplico emulsión asfáltica de curado lento y luego la capa asfáltica intermedia tipo MSC-25. Ahora se continua actividad de construcción de bordillo - tope llantas en parte intermedia del anillo vial del retorno. </t>
  </si>
  <si>
    <t>Lleno y compactación - CD
Sector Villa del Marques / Sindelhato</t>
  </si>
  <si>
    <t>Se sigue realizando el lleno y extensión de material traído de Ahuyamal. También se arregla el acceso a Sindelhato. Se realiza actividad de excavación para instalación de tubería transversal y de una tubería longitudinal x 900 mm uniendo las ODTs # 112, 113 y 114. Se habilitan entradas a fincas sobre el CD.</t>
  </si>
  <si>
    <t>Actividad de perforación para pernos pasivos de L= 9 m. Se utiliza equipo suspendido. El talud que se interviene es sobre la actual vía. Sector Tierra Mítica.</t>
  </si>
  <si>
    <t>El paso de vehículos se hace sin contratiempos en ambos sentidos, a partir del 1 de junio se reactiva el cobro del peaje. Hay bastante transito de vehículos de carga y de motos. Se sigue control a vehículos, por la cuarentena obligatoria ordenada por el Gobierno Nal. (Covid-19), se cuenta con control Policial. Se realiza también cada 20 min. (y en un solo sentido) detención o parada de vehículos a fin de intervenir las galerías entre los túneles. Hay colocación de testeros para iniciar la fundida (con utilización de concreto premezclado de 4.2 MR) de las losas de concreto que estaban fracturadas, previa colocación de sus paneles dobles de malla electrosoldada. El control del curado del concreto fresco se realiza con la colocación de costales húmedos. Se inicia demolición de placas fracturadas sobre el carril # 2.</t>
  </si>
  <si>
    <t xml:space="preserve"> Se realizaron llenos, con extensión y compactación. Encontrada la cota de sub rasante se procedió a la colocación de la estructura granular del pavimento flexible. Se trabaja con excavadora CAT 320D2L y cilindro pesado de aros metálicos Hamm. Hacia el PK menor se reinician mas excavaciones mecanizadas (CAT sobre orugas) que incluyen descapotes. Se hizo un alargue a la ODT existente (o # 003, en el PK 0+485) empleando tubería Titan x 1200 mm. Previamente se le ha construido su solado o concreto de limpieza.  Hay instalación de redes eléctricas / ITS.</t>
  </si>
  <si>
    <t>TRABAJOS FINALIZADOS EL 29 DE MAYO DEL 2020</t>
  </si>
  <si>
    <t xml:space="preserve">PK 0+530 CI. Continua la demolición / excavación en la zona del Arriero. Viviendas y negocios han desaparecido. Se buscara la cota de sub rasante a fin de unir este tramo (con materiales seleccionados + MSC-25) con el de La Volcana o PK 2+100 CI. </t>
  </si>
  <si>
    <t xml:space="preserve">PK 11+800 CI: Termina la excavación mecánica (flecha) en la base o pata del talud, cuyo fin era buscar posibles salidas a aguas infiltradas provocadas por el invierno. La plataforma sigue presentando mas agrietamientos en su parte media y hacia el PK menor y en proximidades o contacto con el talud de corte. </t>
  </si>
  <si>
    <t xml:space="preserve">PK 14+400/600 CI.  Continúan los trabajos de excavación y perfilado del talud. Se han encontrado grandes piedras. En la parte superior o corona se realizan perforaciones para colocar pernos pasivos de anclaje.   </t>
  </si>
  <si>
    <t xml:space="preserve">PK 15+300 CD o Box # 067. Se realiza la colocación de la formaleta de apoyo para la placa aérea que ira amarrada a los muros verticales. Se utilizan cintas flexibles en PVC de 6.5" como sellantes y/o junta de construcción. Obra ubicada en el sector de La Bloquera. </t>
  </si>
  <si>
    <t>PK 19+200 CD. Continua actividad de corte mecánico y construcción de filtro en la pata de talud excavado. El filtro es con geodren planar + tubería x 6" + piedra filtro). Sector urbano de S. Jerónimo.</t>
  </si>
  <si>
    <t xml:space="preserve">PK 30+600 CI. Actividad de perforación de pernos pasivos de anclaje (van ejecutados 27 und). Se hace uso de equipo y personal suspendido. Hay limpieza y remoción sobre el talud del material a punto de desprenderse. Sector Tierra Mítica. </t>
  </si>
  <si>
    <t>PK 25+400 CI.  Talud perfilado y protegido. Inicia actividad de perforación para pernos pasivos y para drenes sub horizontales. Sector vecino al Ahuyamal.</t>
  </si>
  <si>
    <t>PK 29+400 CD. Personal realiza el encofrado en madera para la construcción de un canal perimetral en concreto.</t>
  </si>
  <si>
    <t xml:space="preserve">PK 0+700/750. Hay acopio en el patio del portal Medellín, del material de rezaga proveniente de la exacción del túnel. Este material será llevado a las plantas de procesamiento. Una parte del carril en uso se adecuara para realizar un desvío temporal y entrar a intervenir el carril derecho. </t>
  </si>
  <si>
    <t>PK 0+500 CD. Realizada la excavación y encontrado el nivel de subrasante se procede a la colocación de la estructura granular del pavimento flexible. También se ha procedido a tapar la ODT # 008 x 1200 mm. Se instalan redes eléctricas e ITS.</t>
  </si>
  <si>
    <t>PK 0+060: Playa de peajes - Reparación de placas de pavimento. Personal se dedica a la colocación de costales húmedos para controlar el curado del concreto hidráulico. Se entrara a la demolición de placas sobre el carril # 2</t>
  </si>
  <si>
    <r>
      <t>PUENTE PK0+160:</t>
    </r>
    <r>
      <rPr>
        <sz val="11"/>
        <rFont val="Arial"/>
        <family val="2"/>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t>
    </r>
    <r>
      <rPr>
        <u/>
        <sz val="11"/>
        <rFont val="Arial"/>
        <family val="2"/>
      </rPr>
      <t xml:space="preserve">INFRAESTRUCTURA TERMINADA: </t>
    </r>
    <r>
      <rPr>
        <sz val="11"/>
        <rFont val="Arial"/>
        <family val="2"/>
      </rPr>
      <t xml:space="preserve">
Construcción de Caissons, Dados, Columnas en H y Vigas Cabezales en PILA1, PILA 2 y PILA 3. ESTRIBO 2, fundida de Caissons y solado, instalación acero de refuerzo para viga cabezal, pedestales y topes sísmicos, cuerpo del estribo, aletas integradas y se funde.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 Se funden losas de aproximación en los Estribos 1 y 2.
</t>
    </r>
    <r>
      <rPr>
        <u/>
        <sz val="11"/>
        <rFont val="Arial"/>
        <family val="2"/>
      </rPr>
      <t xml:space="preserve">SUPRESTRUCTURA
</t>
    </r>
    <r>
      <rPr>
        <sz val="11"/>
        <rFont val="Arial"/>
        <family val="2"/>
      </rPr>
      <t>Montaje de nuevo lanza Vigas e instalación de mortero de nivelación sobre pedestales. Instalación de Vigas vanos  1, 2, 3, 4 y 5 sobre apoyos de neopreno, construcción de diafragmas, instalación de prelosas y acero de refuerzo de la losa y diafragmas y se funden. Instalación de plataformas y acero de refuerzo para construcción de voladizos vanos 1, 2, 3 y 4 y se funden por ambos costados</t>
    </r>
    <r>
      <rPr>
        <sz val="11"/>
        <color rgb="FFFF0000"/>
        <rFont val="Arial"/>
        <family val="2"/>
      </rPr>
      <t>. Instalación acero de refuerzo y encofrado New Jersey y se funden módulos por ambos costados.  Se termina acabados en módulos fundidos.</t>
    </r>
  </si>
  <si>
    <r>
      <rPr>
        <b/>
        <sz val="11"/>
        <color theme="1"/>
        <rFont val="Arial"/>
        <family val="2"/>
      </rPr>
      <t xml:space="preserve">PUENTE PK1+940 UF1: </t>
    </r>
    <r>
      <rPr>
        <sz val="11"/>
        <color theme="1"/>
        <rFont val="Arial"/>
        <family val="2"/>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h=10m.  El avance en la excavación y construcción de anillos es del 81,5%.  
</t>
    </r>
    <r>
      <rPr>
        <u/>
        <sz val="11"/>
        <color theme="1"/>
        <rFont val="Arial"/>
        <family val="2"/>
      </rPr>
      <t xml:space="preserve">INTRAESTRUCTURA 
</t>
    </r>
    <r>
      <rPr>
        <sz val="11"/>
        <color theme="1"/>
        <rFont val="Arial"/>
        <family val="2"/>
      </rPr>
      <t xml:space="preserve">ESTRIBO 1. Se funden los núcleos de los Caissons 1 y 2, se instala acero de refuerzo de la Viga Cabezal y se funde. Se instalan los aisladores de neopreno. </t>
    </r>
    <r>
      <rPr>
        <sz val="11"/>
        <rFont val="Arial"/>
        <family val="2"/>
      </rPr>
      <t xml:space="preserve">Se instala acero de refuerzo de la dovela sobre Estribo. </t>
    </r>
    <r>
      <rPr>
        <sz val="11"/>
        <color rgb="FFFF0000"/>
        <rFont val="Arial"/>
        <family val="2"/>
      </rPr>
      <t>Instalación acero de refuerzo muro espaldar y aletas Estribo 1 y se funden.</t>
    </r>
    <r>
      <rPr>
        <sz val="11"/>
        <color theme="1"/>
        <rFont val="Arial"/>
        <family val="2"/>
      </rPr>
      <t xml:space="preserve">
PILA 1: Se instala acero de refuerzo de los núcleos de los Caissons 3, 4, 5 y 6. Se realzan Caisson hasta nivel de Dado. Se instala plataforma e instalación de acero de refuerzo del Dado y se funde. Se instala acero de refuerzo y encofrado de columnas y se funde. 
ESTRIBO 2: Se funde el núcleo de los caissons 7 y 8. Instalación acero de refuerzo para Viga Cabezal y se funde. Se instalan los aisladores de neopreno. Se instala acero de refuerzo de la Dovela sobre Estribo.
</t>
    </r>
    <r>
      <rPr>
        <u/>
        <sz val="11"/>
        <color theme="1"/>
        <rFont val="Arial"/>
        <family val="2"/>
      </rPr>
      <t>SUPERESTRUCTURA</t>
    </r>
    <r>
      <rPr>
        <sz val="11"/>
        <color theme="1"/>
        <rFont val="Arial"/>
        <family val="2"/>
      </rPr>
      <t xml:space="preserv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4, 5 6, 7, 8, 9 y 10 y se funden; incluyendo el tensionamiento de los cables en cada una de las Dovelas.  Se realiza desistalacin y retiro de carros de avance..  Instalación acero de refuerzo y encofrado Dovelas sobre Estribos 1 y 2. y  se funden </t>
    </r>
    <r>
      <rPr>
        <sz val="11"/>
        <rFont val="Arial"/>
        <family val="2"/>
      </rPr>
      <t>.Instalación acero de refuerzo y encofrado aletas y muro espaldar Estribo 2 y se funden.</t>
    </r>
    <r>
      <rPr>
        <sz val="11"/>
        <color rgb="FFFF0000"/>
        <rFont val="Arial"/>
        <family val="2"/>
      </rPr>
      <t xml:space="preserve"> Instalación acero de refuerzo y encofrado New Jersey por ambos costados y se funden. Se finaliza acabados de módulos fundidos por ambos costados. </t>
    </r>
  </si>
  <si>
    <r>
      <rPr>
        <b/>
        <sz val="11"/>
        <color theme="1"/>
        <rFont val="Arial"/>
        <family val="2"/>
      </rPr>
      <t xml:space="preserve">PUENTE PK4+500 UF1: </t>
    </r>
    <r>
      <rPr>
        <sz val="11"/>
        <color theme="1"/>
        <rFont val="Arial"/>
        <family val="2"/>
      </rPr>
      <t>El consecionario inicia actividades el día 19 de diciembre de 2019, con la construcción de caminos de acceso al sitio de la obra y marcación topográfica de los caissons. 
En cuanto a la excavación de Caissons y construcción de anillos se lleva el siguiente avance: ESTRIBO 1: Caisson1 h=12m, Caisson 2 h=12m.</t>
    </r>
    <r>
      <rPr>
        <sz val="11"/>
        <color rgb="FFFF0000"/>
        <rFont val="Arial"/>
        <family val="2"/>
      </rPr>
      <t xml:space="preserve"> PILA 1: Caisson 3 h=15,8m, Caisson 4 h=18,4m.  PiILA 2: Caisson 5 h=20,0m, Caisson 6 h=19,1m</t>
    </r>
    <r>
      <rPr>
        <sz val="11"/>
        <color theme="1"/>
        <rFont val="Arial"/>
        <family val="2"/>
      </rPr>
      <t xml:space="preserve"> . PILA 3: Caisson 7 h=18,1m, Caisson 8 h=15,5m. ESTRIBO 2: Caisson 9 h=16m, Caisson 10 h=18,6m.
El avance en excavación y construcción de anillos es del 87,2%.
</t>
    </r>
    <r>
      <rPr>
        <u/>
        <sz val="11"/>
        <color theme="1"/>
        <rFont val="Arial"/>
        <family val="2"/>
      </rPr>
      <t xml:space="preserve">INFRAESTRUCTURA
</t>
    </r>
    <r>
      <rPr>
        <sz val="11"/>
        <color theme="1"/>
        <rFont val="Arial"/>
        <family val="2"/>
      </rPr>
      <t xml:space="preserve">ESTRIBO 1: Se funde el núcleo de los Caissons 1 y 2.
</t>
    </r>
    <r>
      <rPr>
        <sz val="11"/>
        <color rgb="FFFF0000"/>
        <rFont val="Arial"/>
        <family val="2"/>
      </rPr>
      <t>PILA 3: Instalación acero de refuerzo núcleo del Caisson 8.</t>
    </r>
  </si>
  <si>
    <r>
      <rPr>
        <b/>
        <sz val="11"/>
        <color theme="1"/>
        <rFont val="Arial"/>
        <family val="2"/>
      </rPr>
      <t>PUENTE PK5+240 UF1:</t>
    </r>
    <r>
      <rPr>
        <sz val="11"/>
        <color theme="1"/>
        <rFont val="Arial"/>
        <family val="2"/>
      </rPr>
      <t xml:space="preserve"> El concesionario inicia actividades el día 16 de enero de 2019 con la construcción de caminos de acceso al sitio de las obras y la demarcación topográfica de caissons con coordenadas y cotas:
CONTROL DE EXCAVACIÓN
PILA 1. Caisson 3 h=17,2m, Caisson 4 h=16,8m, Caisson 5 h=20,2m, Caisson 6 h=18,9m
PILA 2. caisson 7 h=19,92m, caisson 8 h=16,80m,  caisson 9 h=23,12m, caisson 10 h=20m
ESTRIBO 1. Caisson 1 h=10m   Caisson2 h=10m. 
ESTRIBO 2. Caisson 11 h=15m Caisson 12 h=15m. 
</t>
    </r>
    <r>
      <rPr>
        <sz val="11"/>
        <rFont val="Arial"/>
        <family val="2"/>
      </rPr>
      <t xml:space="preserve">El avance en excavación y construcción de anillos es del 93,7%  
</t>
    </r>
    <r>
      <rPr>
        <u/>
        <sz val="11"/>
        <rFont val="Arial"/>
        <family val="2"/>
      </rPr>
      <t xml:space="preserve">INFRAESTRUCTURA
</t>
    </r>
    <r>
      <rPr>
        <sz val="11"/>
        <rFont val="Arial"/>
        <family val="2"/>
      </rPr>
      <t>ESTRIBO 1: Se funden los núcleos de los Caissons 1 y 2. Instalación acero de refuerzo y encofrado de la Viga Cabezal y se funde. se instala acero de refuerzo del cuerpo del Estribo.
PILA 1: Se funden los núcleos de los  3, 4, 5 y 6. Se realiza realce de Columnas a nivel de Dado. Instalación de andamios y plataforma para Dado. Se instala acero de refuerzo y encofrado y se funde el Dado y el primer tramo de las Columnas.</t>
    </r>
    <r>
      <rPr>
        <sz val="11"/>
        <color rgb="FFFF0000"/>
        <rFont val="Arial"/>
        <family val="2"/>
      </rPr>
      <t xml:space="preserve"> </t>
    </r>
    <r>
      <rPr>
        <sz val="11"/>
        <rFont val="Arial"/>
        <family val="2"/>
      </rPr>
      <t>Instalación acero de refuerzo y encofrado de columnas rectangulares y se funden hasta el nidel de Dovela sobre pila h=20,45m</t>
    </r>
    <r>
      <rPr>
        <sz val="11"/>
        <color rgb="FFFF0000"/>
        <rFont val="Arial"/>
        <family val="2"/>
      </rPr>
      <t>. Instalación acero de refuerzo y encofrado Dovela sobre Pila y Dovelas N°1 y se funden. Montaje de carros de avance para construcción de Voladizos 1 y 2.</t>
    </r>
    <r>
      <rPr>
        <sz val="11"/>
        <rFont val="Arial"/>
        <family val="2"/>
      </rPr>
      <t xml:space="preserve">
PILA 2: Se funden caisson 7, 8, 9 y 10. Se adecua área para construcción del Dado, se instala platafor, ma y acero de refuerzo del dado y se funde. Se funden Columnas A y B hasta el nivel de Dovelas. Instalación de plataforma para construcción de Dovela sobre Pila y Dovelas N°1. Se instala acero de refuerzo y encofrado para Dovelas sobre Pila y Dovelas 1 y se funden.  Instalación de carros de avance, acero de refuerzo y encofrado para Dovelas N°2, 3, 4, 5, 6, 7, 8, 9 y 10, 11 y 12 y se funden incluyendo el tensionamiento de los cables. Desistalación carros de avance.
ESTRIBO 2: Se funden los núcleos de los Caissos 11 y 12. Se instala acero de refuerzo Viga Cabezal y se funde. </t>
    </r>
    <r>
      <rPr>
        <sz val="11"/>
        <color rgb="FFFF0000"/>
        <rFont val="Arial"/>
        <family val="2"/>
      </rPr>
      <t>Instalación acero de refuerzo y encobrado Dovela sobre Estribo y se funde. Se tensionan los cables. Desistalación carros de avance.</t>
    </r>
  </si>
  <si>
    <r>
      <rPr>
        <b/>
        <sz val="11"/>
        <color theme="1"/>
        <rFont val="Arial"/>
        <family val="2"/>
      </rPr>
      <t>PUENTE PK5+540 UF1:</t>
    </r>
    <r>
      <rPr>
        <sz val="11"/>
        <color theme="1"/>
        <rFont val="Arial"/>
        <family val="2"/>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Arial"/>
        <family val="2"/>
      </rPr>
      <t>INFRAESTRUCTURA TERMINADA</t>
    </r>
    <r>
      <rPr>
        <sz val="11"/>
        <color theme="1"/>
        <rFont val="Arial"/>
        <family val="2"/>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Se funden losas de aproximación Estribos 1 y 2.
</t>
    </r>
    <r>
      <rPr>
        <u/>
        <sz val="11"/>
        <color theme="1"/>
        <rFont val="Arial"/>
        <family val="2"/>
      </rPr>
      <t xml:space="preserve">SUPERESTRUCTURA
</t>
    </r>
    <r>
      <rPr>
        <sz val="11"/>
        <color theme="1"/>
        <rFont val="Arial"/>
        <family val="2"/>
      </rPr>
      <t>Instalación de mortero de nivelación con SIKA GROUT sobre pedestales</t>
    </r>
    <r>
      <rPr>
        <sz val="11"/>
        <rFont val="Arial"/>
        <family val="2"/>
      </rPr>
      <t>. Se  realiza el montaje del lanza-vigas.  En Vanos los 1, 2, 3 , 4,  5 y 6: Se instalan vigas sobre apoyos de neopreno, instalación de pre-losas, instalación acero de refuerzo de  las losas y diafragmas y se funden</t>
    </r>
    <r>
      <rPr>
        <sz val="11"/>
        <color rgb="FFFF0000"/>
        <rFont val="Arial"/>
        <family val="2"/>
      </rPr>
      <t>.  Se instalan plataformas y acero de refuerzo para voladizos en el vano 1 y se funde por ambos costados. En el vano 2 se funde costado izquierdo. En el vano 3 se instala plataforma y acero de refuerzo por ambos costados. En el vano 7 se instalan Vigas prefabricadas sobre apoyos de neopreno, construcción de diafragamas , instalación de prelosas y acero de refuerzo de la losa.</t>
    </r>
  </si>
  <si>
    <r>
      <rPr>
        <b/>
        <sz val="11"/>
        <color theme="1"/>
        <rFont val="Arial"/>
        <family val="2"/>
      </rPr>
      <t xml:space="preserve">PUENTE  PK6+040  UF1:  </t>
    </r>
    <r>
      <rPr>
        <sz val="11"/>
        <color theme="1"/>
        <rFont val="Arial"/>
        <family val="2"/>
      </rPr>
      <t xml:space="preserve">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t>
    </r>
    <r>
      <rPr>
        <u/>
        <sz val="11"/>
        <color theme="1"/>
        <rFont val="Arial"/>
        <family val="2"/>
      </rPr>
      <t>INFRAESTRUCTURA TERMINADA</t>
    </r>
    <r>
      <rPr>
        <sz val="11"/>
        <color theme="1"/>
        <rFont val="Arial"/>
        <family val="2"/>
      </rPr>
      <t xml:space="preserve">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aletas y losa de aproximación.  ESTRIBO 2. Se funde núcleo de los Caissons 7 y 8. Se instala acero de refuerzo Viga Cabezal , cuerpo del Estribo, topes sísmicos y pedestales y se funde. Instalación acero de refuerzo aleta derecha y se funde. Instalación acero de refuerzo y encofrado aleta izquierda y se funde. Se funde losa de aproximación Estribo 2. Infraestructura terminada. 
</t>
    </r>
    <r>
      <rPr>
        <u/>
        <sz val="11"/>
        <color theme="1"/>
        <rFont val="Arial"/>
        <family val="2"/>
      </rPr>
      <t xml:space="preserve">SUPERESTRUCTURA
</t>
    </r>
    <r>
      <rPr>
        <sz val="11"/>
        <color rgb="FFFF0000"/>
        <rFont val="Arial"/>
        <family val="2"/>
      </rPr>
      <t>Montaje de lanza-vigas en el vano 1. Se instalan Vigas prefabricadas sobre apoyos de neopreno, construcción de diafragma, instalación de pre-losas, acero de refuerzo de la losa y se funde para el vano 1.</t>
    </r>
  </si>
  <si>
    <r>
      <rPr>
        <b/>
        <sz val="11"/>
        <color theme="1"/>
        <rFont val="Arial"/>
        <family val="2"/>
      </rPr>
      <t>PUENTE PK6+240 UF1:</t>
    </r>
    <r>
      <rPr>
        <sz val="11"/>
        <color theme="1"/>
        <rFont val="Arial"/>
        <family val="2"/>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h=20,4m; Caisson 4 h=21m; Caisson 5 h=24,2m; Caisson 6 h=20,6m
PILA 2: Caisson 7 h=15m, Caisson 8 h=15,7m, Caisson 9 h=15m, Caisson 10 h=15,4m
ESTRIBO 2:  Caisson 11 h=17,0m.  Caisson 12 h=14,4m
El avance en la excavación es del 77,9%. 
</t>
    </r>
    <r>
      <rPr>
        <u/>
        <sz val="11"/>
        <color theme="1"/>
        <rFont val="Arial"/>
        <family val="2"/>
      </rPr>
      <t xml:space="preserve">INFRAESTRUCTURA
</t>
    </r>
    <r>
      <rPr>
        <sz val="11"/>
        <color theme="1"/>
        <rFont val="Arial"/>
        <family val="2"/>
      </rPr>
      <t xml:space="preserve">ESTRIBO 1: Se funden núcleos de Caisson 1 y 2. Adecuación de área para construcción de Estribo.
</t>
    </r>
    <r>
      <rPr>
        <sz val="11"/>
        <color rgb="FFFF0000"/>
        <rFont val="Arial"/>
        <family val="2"/>
      </rPr>
      <t>PILA 1: Instalación acero de refuerzo núcleos Caissons 3, 4, 5  y se funden tramos. Se funde núcleo de Caisson 6 y primera elevación de la columna.</t>
    </r>
    <r>
      <rPr>
        <sz val="11"/>
        <color theme="1"/>
        <rFont val="Arial"/>
        <family val="2"/>
      </rPr>
      <t xml:space="preserve">
PILA 2: Se funden Caisson 7,  8, 9  y 10. Adecuaciones para construcción de Dado. Instalación acero de refuerzo para Dado y se funde.</t>
    </r>
    <r>
      <rPr>
        <sz val="11"/>
        <color rgb="FFFF0000"/>
        <rFont val="Arial"/>
        <family val="2"/>
      </rPr>
      <t xml:space="preserve"> </t>
    </r>
    <r>
      <rPr>
        <sz val="11"/>
        <rFont val="Arial"/>
        <family val="2"/>
      </rPr>
      <t>Instalación acero de refuerzo y encofrado pedestal.Se instalan dos aisladores sísmicos y barras dywidag, para anclaje de Dovela sobre Pila. Se funde pedestal y bloques en concreto</t>
    </r>
    <r>
      <rPr>
        <sz val="11"/>
        <color rgb="FFFF0000"/>
        <rFont val="Arial"/>
        <family val="2"/>
      </rPr>
      <t>. Instalación de plataforma para construcción de dovela sobre Pila y dovelas N°1 en voladizos 3 y 4. Se instala acero de refuerzo en la losa inferior.</t>
    </r>
    <r>
      <rPr>
        <sz val="11"/>
        <color theme="1"/>
        <rFont val="Arial"/>
        <family val="2"/>
      </rPr>
      <t xml:space="preserve">
ESTRIBO 2: Se funden los núcleos de los Caisson 11 y 12. Instalación acero de refuerzo para Viga Cabezal y se funde. Se instala acero de refuerzo y encofrado para pedestales y topes sísmicos, cuerpo del Estribo y aleta derecha y se funde.</t>
    </r>
  </si>
  <si>
    <r>
      <rPr>
        <b/>
        <sz val="11"/>
        <color theme="1"/>
        <rFont val="Arial"/>
        <family val="2"/>
      </rPr>
      <t>PUENTE PK6+900 UF1:</t>
    </r>
    <r>
      <rPr>
        <sz val="11"/>
        <color theme="1"/>
        <rFont val="Arial"/>
        <family val="2"/>
      </rPr>
      <t xml:space="preserve"> El concesionario inicia con la construcción de caminos de acceso al sitio de las obras y replanteo topográfico de ubicación de caisson a partir del 3 de diciembre de 2018.
</t>
    </r>
    <r>
      <rPr>
        <u/>
        <sz val="11"/>
        <color theme="1"/>
        <rFont val="Arial"/>
        <family val="2"/>
      </rPr>
      <t>CONTROL DE EXCAVACIÓN</t>
    </r>
    <r>
      <rPr>
        <sz val="11"/>
        <color theme="1"/>
        <rFont val="Arial"/>
        <family val="2"/>
      </rPr>
      <t xml:space="preserve">
ESTRIBO 1: Caisson 1 h=9,4m, Caisson 2 h=10m
PILA 1. Caisson 3 h=14m, Caisson 4 h=14m, Caisson 5 h=13,1m, Caisson 6 h=13,2m
PILA 2.  caisson 7. h=25,53m caisson 8. h=27,25m; caisson 9 h=26m; caisson 10 h=28,25m.
ESTRIBO  2:  Caisson 11,h=34,7m caisson 12,h=36,1 m. 
</t>
    </r>
    <r>
      <rPr>
        <u/>
        <sz val="11"/>
        <color theme="1"/>
        <rFont val="Arial"/>
        <family val="2"/>
      </rPr>
      <t xml:space="preserve">INFRAESTRUCTURA
</t>
    </r>
    <r>
      <rPr>
        <sz val="11"/>
        <color theme="1"/>
        <rFont val="Arial"/>
        <family val="2"/>
      </rPr>
      <t>ESTRIBO 1. Se funden los caissons 1 y 2. Se realzan a nivel de Viga cavezal. Se funde solado. Instalación acero de refuerzo Viga Cabezal y se funde.</t>
    </r>
    <r>
      <rPr>
        <u/>
        <sz val="11"/>
        <color theme="1"/>
        <rFont val="Arial"/>
        <family val="2"/>
      </rPr>
      <t xml:space="preserve">
</t>
    </r>
    <r>
      <rPr>
        <sz val="11"/>
        <color theme="1"/>
        <rFont val="Arial"/>
        <family val="2"/>
      </rPr>
      <t xml:space="preserve">ESTRIBO 2. Se funden los núcleos de los Caissons 11 y 12. Se instala concreto de solado para Viga Cabezal. 
PILA 1: </t>
    </r>
    <r>
      <rPr>
        <sz val="11"/>
        <color rgb="FFFF0000"/>
        <rFont val="Arial"/>
        <family val="2"/>
      </rPr>
      <t>Se funden núcleos de Caisson 3, 4, 5 y 6.Se instala acero de refuerzo y encofrado elevación de estas Columnas a nivel de Dado y se funden. Instalación de plataforma para construir Dado.</t>
    </r>
    <r>
      <rPr>
        <sz val="11"/>
        <color theme="1"/>
        <rFont val="Arial"/>
        <family val="2"/>
      </rPr>
      <t xml:space="preserve">
PILA 2.  Instalación de acero de refuerzo  y fundida de núcleos Caisson 7, 8, 9 y 10. Se instala plataforma y acero de refuerzo para el Dado y se funde. Instalación acero de refuerzo y encofrado y se funden Columnas A y B hasta el nivel de Dovelas. Instalación de plataforma, cimbra y acero de refuerzo para  losa superior y construir dovela sobre pila y se funde. Se instalan aisladores sísmicos y tubería pasante para conectar la losa con la Dovela sobre Pila. Se funden bloques de concreto para construir la Dovela sobre Pila. Instalación de plataforma y acero de refuerzo para construcción Dovela sobre Pila. Se funde losa inferior y muros</t>
    </r>
    <r>
      <rPr>
        <sz val="11"/>
        <color rgb="FFFF0000"/>
        <rFont val="Arial"/>
        <family val="2"/>
      </rPr>
      <t>.</t>
    </r>
    <r>
      <rPr>
        <sz val="11"/>
        <rFont val="Arial"/>
        <family val="2"/>
      </rPr>
      <t xml:space="preserve"> Instalación acero de refuerzo losa superior Dovela sobre Pila 2 y Dovelas 1 y se funde.Tensionamiento de cables Dovela N°1. </t>
    </r>
    <r>
      <rPr>
        <sz val="11"/>
        <color rgb="FFFF0000"/>
        <rFont val="Arial"/>
        <family val="2"/>
      </rPr>
      <t>Instalación de carros de avance para construcción de Dovelas N°2 en voladizos 3 y 4. Se instala acero de refuerzo y encofrado y se funden. Se tensionan los cables. Se desplazan los carros de avance para las Dovelas N°3 y se instala acero de refuerzo.</t>
    </r>
    <r>
      <rPr>
        <sz val="11"/>
        <color theme="1"/>
        <rFont val="Arial"/>
        <family val="2"/>
      </rPr>
      <t xml:space="preserve">
El avance en excavación y construcción de anillos es del 105,3,%</t>
    </r>
  </si>
  <si>
    <r>
      <rPr>
        <b/>
        <sz val="11"/>
        <color theme="1"/>
        <rFont val="Arial"/>
        <family val="2"/>
      </rPr>
      <t>PUENTE PK7+000 UF1:</t>
    </r>
    <r>
      <rPr>
        <sz val="11"/>
        <color theme="1"/>
        <rFont val="Arial"/>
        <family val="2"/>
      </rPr>
      <t xml:space="preserve"> El concesionario inicia con la construcción de caminos de acceso al sitio de las obras y replanteo topográfico de ubicación de caisson a partir del 8 de febrero de 2019.
</t>
    </r>
    <r>
      <rPr>
        <u/>
        <sz val="11"/>
        <color theme="1"/>
        <rFont val="Arial"/>
        <family val="2"/>
      </rPr>
      <t xml:space="preserve">CONTROL DE EXCAVACIÓN TRAMO 1
</t>
    </r>
    <r>
      <rPr>
        <sz val="11"/>
        <color theme="1"/>
        <rFont val="Arial"/>
        <family val="2"/>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81,7%.
</t>
    </r>
    <r>
      <rPr>
        <u/>
        <sz val="11"/>
        <color theme="1"/>
        <rFont val="Arial"/>
        <family val="2"/>
      </rPr>
      <t>CONTROL EXCAVACIÓN TRAMO 2</t>
    </r>
    <r>
      <rPr>
        <sz val="11"/>
        <color theme="1"/>
        <rFont val="Arial"/>
        <family val="2"/>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Arial"/>
        <family val="2"/>
      </rPr>
      <t xml:space="preserve">INFRAESTRUCTURA TERMINADA
</t>
    </r>
    <r>
      <rPr>
        <sz val="11"/>
        <color theme="1"/>
        <rFont val="Arial"/>
        <family val="2"/>
      </rPr>
      <t xml:space="preserve">ESTRIBO 1: Se funden Caisson 1 y 2, solado e instalación acero de refuerzo Viga Cabezal, topes sísmicos y pedestales,  cuerpo del Estribo y se funde. Se instala acero de refuerzo y encofrado de aletas y muros laterales y se funden. </t>
    </r>
    <r>
      <rPr>
        <sz val="11"/>
        <color rgb="FFFF0000"/>
        <rFont val="Arial"/>
        <family val="2"/>
      </rPr>
      <t>Se funde losa de aproximación Estribo 1.</t>
    </r>
    <r>
      <rPr>
        <sz val="11"/>
        <color theme="1"/>
        <rFont val="Arial"/>
        <family val="2"/>
      </rPr>
      <t xml:space="preserve">
PILA 1: Se funden Caisson 3, 4, 5 y 6. Se instala acero de refuerzo y encofrado del Dado y se funde e instalación acero de refuerzo de Columna en H. y se funde . Se instalan andamios de carga, plataforma  e instalación acero de refuerzo para Viga Cabezal y se funde con topes sísmicos y pedestales. 
PILA 2.: Se funden núcleos de Caissons 7, 8, 9.y 10. Instalación de solado para construir Dado. Instalación acero de refuerzo Dado y se funde. Instalación acero de refuerzo, encofrado y se funde último tramo Columna en H. Se instalan andamios de carga, plataforma, acero de refuerzo,  para Viga Cabezal, topes sísmicos, pedestales y se funde.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Arial"/>
        <family val="2"/>
      </rPr>
      <t xml:space="preserve">
</t>
    </r>
    <r>
      <rPr>
        <sz val="11"/>
        <color theme="1"/>
        <rFont val="Arial"/>
        <family val="2"/>
      </rPr>
      <t>PILA 4: Se funde Caisson 15 y 16. Instalación acero de refuerzo y encofrado y se funde Viga Cabezal, con topes sísmicos y pedestales.</t>
    </r>
    <r>
      <rPr>
        <u/>
        <sz val="11"/>
        <color theme="1"/>
        <rFont val="Arial"/>
        <family val="2"/>
      </rPr>
      <t xml:space="preserve">
</t>
    </r>
    <r>
      <rPr>
        <sz val="11"/>
        <color theme="1"/>
        <rFont val="Arial"/>
        <family val="2"/>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Arial"/>
        <family val="2"/>
      </rPr>
      <t xml:space="preserve">
</t>
    </r>
    <r>
      <rPr>
        <sz val="11"/>
        <color theme="1"/>
        <rFont val="Arial"/>
        <family val="2"/>
      </rPr>
      <t>PILA 7: Se funde Caisson 21 y 22. Instalación acero de refuerzo para Viga Cavezal y se funde con topes sísmicos y pedestales.</t>
    </r>
    <r>
      <rPr>
        <u/>
        <sz val="11"/>
        <color theme="1"/>
        <rFont val="Arial"/>
        <family val="2"/>
      </rPr>
      <t xml:space="preserve">
</t>
    </r>
    <r>
      <rPr>
        <sz val="11"/>
        <color theme="1"/>
        <rFont val="Arial"/>
        <family val="2"/>
      </rPr>
      <t xml:space="preserve">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 Se funde losa aproximación Estribo 2.
</t>
    </r>
    <r>
      <rPr>
        <u/>
        <sz val="11"/>
        <color rgb="FFFF0000"/>
        <rFont val="Arial"/>
        <family val="2"/>
      </rPr>
      <t xml:space="preserve">SUPERESTRUCTURA: 
</t>
    </r>
    <r>
      <rPr>
        <sz val="11"/>
        <color rgb="FFFF0000"/>
        <rFont val="Arial"/>
        <family val="2"/>
      </rPr>
      <t>Montaje del equipo lanza-vigas para instalación de vigas a partir del Estribo 2. Instalación de Vigas sobre apoyos de neopreno, pre-losas, acero de refuerzo de la losa y diafragmas y se funden en vanos 9, 8, 7 y 6. En el vano 5, se instalan Vigas prefabricadas sobre apoyos de neopreno e instalación de pre-losas.</t>
    </r>
  </si>
  <si>
    <r>
      <rPr>
        <b/>
        <sz val="11"/>
        <color theme="1"/>
        <rFont val="Arial"/>
        <family val="2"/>
      </rPr>
      <t>PUENTE PK7+920  UF1:</t>
    </r>
    <r>
      <rPr>
        <sz val="11"/>
        <color theme="1"/>
        <rFont val="Arial"/>
        <family val="2"/>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t>
    </r>
    <r>
      <rPr>
        <u/>
        <sz val="11"/>
        <color theme="1"/>
        <rFont val="Arial"/>
        <family val="2"/>
      </rPr>
      <t>INFRAESTRUCTURA TERMINADA</t>
    </r>
    <r>
      <rPr>
        <sz val="11"/>
        <color theme="1"/>
        <rFont val="Arial"/>
        <family val="2"/>
      </rPr>
      <t xml:space="preserve">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Se funden las losas de aproximación Estribos 1 y 2.
</t>
    </r>
    <r>
      <rPr>
        <u/>
        <sz val="11"/>
        <color theme="1"/>
        <rFont val="Arial"/>
        <family val="2"/>
      </rPr>
      <t xml:space="preserve">SUPERESTRUCTURA
</t>
    </r>
    <r>
      <rPr>
        <sz val="11"/>
        <rFont val="Arial"/>
        <family val="2"/>
      </rPr>
      <t>Instación y montaje del equipo lanza-vigas. Vanos 1, 2 y 3: Instalación de vigas sobre apoyos de neopreno,  prelosas, construcción de diafragmas, instalación acero de refuerzo de losas  y se funden</t>
    </r>
    <r>
      <rPr>
        <sz val="11"/>
        <color rgb="FFFF0000"/>
        <rFont val="Arial"/>
        <family val="2"/>
      </rPr>
      <t>. Instalación plataformas, acero de refuerzo para voladizos 1 y 2 costado derecho e izquierdo  y se funden. Instalación acero de refuerzo y encofrado de New Jersey por ambos costados y se funden módulos.</t>
    </r>
  </si>
  <si>
    <r>
      <rPr>
        <b/>
        <sz val="11"/>
        <color theme="1"/>
        <rFont val="Arial"/>
        <family val="2"/>
      </rPr>
      <t>PUENTE PK8+404 UF1:</t>
    </r>
    <r>
      <rPr>
        <sz val="11"/>
        <color theme="1"/>
        <rFont val="Arial"/>
        <family val="2"/>
      </rPr>
      <t xml:space="preserve"> El concesionario inicia con la construcción de caminos de acceso al sitio de las obras y replanteo topográfico de ubicación de caisson a partir del 2 de abril de 2019.
</t>
    </r>
    <r>
      <rPr>
        <u/>
        <sz val="11"/>
        <color theme="1"/>
        <rFont val="Arial"/>
        <family val="2"/>
      </rPr>
      <t>CONTROL DE EXCAVACIÓN</t>
    </r>
    <r>
      <rPr>
        <sz val="11"/>
        <color theme="1"/>
        <rFont val="Arial"/>
        <family val="2"/>
      </rPr>
      <t xml:space="preserve">
ESTRIBO 1.  caisson 1 h=11m,  caisson 2 h=13m; caisson 3 h=0m; caisson 4 h=0m.
PILA 1. caisson 5 h=16m; caisson 6 h=10,3m; caisson 7 h=10,2m; caisson 8 h=9,7m
</t>
    </r>
    <r>
      <rPr>
        <sz val="11"/>
        <rFont val="Arial"/>
        <family val="2"/>
      </rPr>
      <t>ESTRIBO 2. caisson 9 h=7,4m, caisson 10 h=8,2m, caisson 11 h=10,75m, caisson 12 h=10,75m</t>
    </r>
    <r>
      <rPr>
        <sz val="11"/>
        <color theme="1"/>
        <rFont val="Arial"/>
        <family val="2"/>
      </rPr>
      <t xml:space="preserve">
</t>
    </r>
    <r>
      <rPr>
        <u/>
        <sz val="11"/>
        <color theme="1"/>
        <rFont val="Arial"/>
        <family val="2"/>
      </rPr>
      <t>INFRAESTRUCTURA</t>
    </r>
    <r>
      <rPr>
        <sz val="11"/>
        <color theme="1"/>
        <rFont val="Arial"/>
        <family val="2"/>
      </rPr>
      <t xml:space="preserve">
ESTRIBO 1. Instalación de acero de refuerzo de los núcleos Caissons 1 y 2 y se funden. Excavación y adecuación área para construcción Estribo calzada derecha.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t>
    </r>
    <r>
      <rPr>
        <sz val="11"/>
        <color rgb="FFFF0000"/>
        <rFont val="Arial"/>
        <family val="2"/>
      </rPr>
      <t>ESTRIBO 2. Instalación acero de refuerzo núcleos de Caissons 9, 10, 11 y 12 y se funden. Se funde slolado para construir Viga Cabezal.</t>
    </r>
    <r>
      <rPr>
        <sz val="11"/>
        <color theme="1"/>
        <rFont val="Arial"/>
        <family val="2"/>
      </rPr>
      <t xml:space="preserve">
El avance en excavación y construcción de anillos es del 107,3%</t>
    </r>
  </si>
  <si>
    <r>
      <rPr>
        <b/>
        <sz val="11"/>
        <color theme="1"/>
        <rFont val="Arial"/>
        <family val="2"/>
      </rPr>
      <t>PUENTE PK8+800 UF1:</t>
    </r>
    <r>
      <rPr>
        <sz val="11"/>
        <color theme="1"/>
        <rFont val="Arial"/>
        <family val="2"/>
      </rPr>
      <t xml:space="preserve"> El concesionario inicia con la construcción de caminos de acceso al sitio de las obras y replanteo topográfico de ubicación de caisson a partir del 13 de mayo de 2019.
</t>
    </r>
    <r>
      <rPr>
        <u/>
        <sz val="11"/>
        <color theme="1"/>
        <rFont val="Arial"/>
        <family val="2"/>
      </rPr>
      <t xml:space="preserve">CONTROL DE EXCAVACIÓN
</t>
    </r>
    <r>
      <rPr>
        <sz val="11"/>
        <color theme="1"/>
        <rFont val="Arial"/>
        <family val="2"/>
      </rPr>
      <t>ESTRIBO 1:  Caisson 1 h=12m, Caisson 2h=12m, Caisson 3 h=12m
PILA 1: Caisson 4 h=14m, Caisson 5 h= 11,5m, Caisson 6 h=12m
PILA 2:  caisson 7 h=12m , Caisson 8 h=12m,  caisson 9 h=14,9m,  caisson 10 h=15,3m,  caisson 11 h=15,5m,  Caisson 12 h=12m</t>
    </r>
    <r>
      <rPr>
        <u/>
        <sz val="11"/>
        <color theme="1"/>
        <rFont val="Arial"/>
        <family val="2"/>
      </rPr>
      <t xml:space="preserve">
</t>
    </r>
    <r>
      <rPr>
        <sz val="11"/>
        <color theme="1"/>
        <rFont val="Arial"/>
        <family val="2"/>
      </rPr>
      <t xml:space="preserve">PILA 3. caisson 13 h=20,34m  Caisson 14 h=18,45m  caisson 15 h=18,1m  caisson 16 h=17,7m  caisson 17 h=18,2m   caisson 18 h=18,24m
PILA 4.  caisson 19 h=19m,  caisson 20 h=18m; caisson 21 h=18m; caisson 22 h=17,2m; caisson 23 h=18m  caisson 24 h= y 16,2m
PILA 5. caisson 25 h=15,50m; caisson 26 h=17,4m; caisson 27 h=18,2m
El avance en excavación y construcción de anillos es del 102,6%
</t>
    </r>
    <r>
      <rPr>
        <u/>
        <sz val="11"/>
        <color theme="1"/>
        <rFont val="Arial"/>
        <family val="2"/>
      </rPr>
      <t xml:space="preserve">INFRAESTRUCTURA
</t>
    </r>
    <r>
      <rPr>
        <sz val="11"/>
        <color theme="1"/>
        <rFont val="Arial"/>
        <family val="2"/>
      </rPr>
      <t>ESTRIBO 1. Instalación acero de refuerzo y fundida de núcleos Caissons 1, 2 y 3. Se instala solado, acero de refuerzo y encofrado y se funde la Viga Cabezal ambas calzadas. Se instala acero de refuerzo cuerpo del Estribo, topes sísmicos y pedestales y se funde calzada izquierda y derecha.
PILA 1: Instalación acero de refuerzo de núcleos 4, 5 y 6 y se funden. Alzado de Columnas 4, 5 y 6 a nivel de Viga Cabezal.</t>
    </r>
    <r>
      <rPr>
        <sz val="11"/>
        <color rgb="FFFF0000"/>
        <rFont val="Arial"/>
        <family val="2"/>
      </rPr>
      <t xml:space="preserve"> </t>
    </r>
    <r>
      <rPr>
        <sz val="11"/>
        <rFont val="Arial"/>
        <family val="2"/>
      </rPr>
      <t>Instalación andamios de carga, plataforma, acero de refuerzo y encofrado Viga Cabezal y se funde con los pedestales y topes sísmicos ambas calzadas..</t>
    </r>
    <r>
      <rPr>
        <sz val="11"/>
        <color theme="1"/>
        <rFont val="Arial"/>
        <family val="2"/>
      </rPr>
      <t xml:space="preserve">
PILA 2: Instalación acero de refuerzo del núcleo caisson 7, 8, 9, 10 y 11 y se funden. Realce de columnas de Caissons a nivel de Dado</t>
    </r>
    <r>
      <rPr>
        <sz val="11"/>
        <rFont val="Arial"/>
        <family val="2"/>
      </rPr>
      <t>. Instalación de plataforma para construcción de Dado.</t>
    </r>
    <r>
      <rPr>
        <sz val="11"/>
        <color rgb="FFFF0000"/>
        <rFont val="Arial"/>
        <family val="2"/>
      </rPr>
      <t xml:space="preserve"> </t>
    </r>
    <r>
      <rPr>
        <sz val="11"/>
        <rFont val="Arial"/>
        <family val="2"/>
      </rPr>
      <t>Instalación acero de refuerzo y encofrado Dado y se funde</t>
    </r>
    <r>
      <rPr>
        <sz val="11"/>
        <color rgb="FFFF0000"/>
        <rFont val="Arial"/>
        <family val="2"/>
      </rPr>
      <t xml:space="preserve">. Instalación acero de refuerzo y encofrado tramo 5 Columna en H y se funde. </t>
    </r>
    <r>
      <rPr>
        <sz val="11"/>
        <color theme="1"/>
        <rFont val="Arial"/>
        <family val="2"/>
      </rPr>
      <t xml:space="preserve">
PILA 3:  Instalación acero de refuerzo del núcleos caissons 13, 14, 15, 16, 17 y 18. y se funden. Se instala acero de refuerzo elevación columnas a nivel de Dado. Se funde realce de  Columnas 14, 15,  16 y 17 a nivel de Dado. Instalación de andamios de carga y plataforma para construcción de Dado.</t>
    </r>
    <r>
      <rPr>
        <sz val="11"/>
        <rFont val="Arial"/>
        <family val="2"/>
      </rPr>
      <t xml:space="preserve"> Instalación acero de refuerzo y encofrado Dado y se funde. </t>
    </r>
    <r>
      <rPr>
        <sz val="11"/>
        <color rgb="FFFF0000"/>
        <rFont val="Arial"/>
        <family val="2"/>
      </rPr>
      <t>Instalación acero de refuerzo y encofrado 5to. tramo de Columna en H y se funde. Instalación acero de refuerzo y encofrado tramo 6.</t>
    </r>
    <r>
      <rPr>
        <sz val="11"/>
        <color theme="1"/>
        <rFont val="Arial"/>
        <family val="2"/>
      </rPr>
      <t xml:space="preserve">
PILA 4:  Instalación de acero de refuerzo  núcleos Caisson 19,  20, 21, 22, 23 y 24  y se funden. Se funden las Columnas hasta el nivel de Dado. Se instala plataforma para el Dado. Se  instala acero de refuerzo y se funde Dado e instalación acero de refuerzo de Columna en H y se funde.  Se instala acero de refuerzo y encofrado Viga Cabezal , topes sísmicos y pedestales y se funde.
PILA 5:  Instalación de acero de refuerzo de los núcleos Caissons 25, 26 y 27  y se funden. Se instala acero de refuerzo de Columnas y se funden a nivel de Viga Cabezal. Se instala acero de refuerzo y encofrado y se funde la Viga Cabezal, cuerpo del estribo con topes sísmicos y pedestales de ambas calzadas. </t>
    </r>
    <r>
      <rPr>
        <sz val="11"/>
        <color rgb="FFFF0000"/>
        <rFont val="Arial"/>
        <family val="2"/>
      </rPr>
      <t xml:space="preserve">Por cambio de diseño para aumentar la luz del Puente en 30m, esta Pila correspondía al ESTRIBO 2. Por este motivo el concesionario realizó la demolición del cuerpo del Estribo, topes sísmicos,  pedestales y demolición parcial de la Viga cabezal. Para esta Pila se funden dos (2) Caisson 28 y 29, adicionales. </t>
    </r>
    <r>
      <rPr>
        <sz val="11"/>
        <color theme="1"/>
        <rFont val="Arial"/>
        <family val="2"/>
      </rPr>
      <t xml:space="preserve">
</t>
    </r>
    <r>
      <rPr>
        <sz val="11"/>
        <color rgb="FFFF0000"/>
        <rFont val="Arial"/>
        <family val="2"/>
      </rPr>
      <t>ESTRIBO 2: Se funde el núcleo de los Caissons 30, 31 y 32.</t>
    </r>
    <r>
      <rPr>
        <u/>
        <sz val="9"/>
        <color theme="1"/>
        <rFont val="Calibri"/>
        <family val="2"/>
        <scheme val="minor"/>
      </rPr>
      <t/>
    </r>
  </si>
  <si>
    <r>
      <rPr>
        <b/>
        <sz val="11"/>
        <color theme="1"/>
        <rFont val="Arial"/>
        <family val="2"/>
      </rPr>
      <t>PUENTE PK9+160 UF1 DOBLE CALZADA:</t>
    </r>
    <r>
      <rPr>
        <sz val="11"/>
        <color theme="1"/>
        <rFont val="Arial"/>
        <family val="2"/>
      </rPr>
      <t xml:space="preserve"> El concesionario inicia con la construcción de caminos de acceso al sitio de las obras yreplanteo topográfico de ubicación de caisson a partir del 2 de abril de 2019.
</t>
    </r>
    <r>
      <rPr>
        <u/>
        <sz val="11"/>
        <color theme="1"/>
        <rFont val="Arial"/>
        <family val="2"/>
      </rPr>
      <t>CONTROL DE EXCAVACIÓN</t>
    </r>
    <r>
      <rPr>
        <sz val="11"/>
        <color theme="1"/>
        <rFont val="Arial"/>
        <family val="2"/>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Arial"/>
        <family val="2"/>
      </rPr>
      <t>INFRAESTRUCTURA</t>
    </r>
    <r>
      <rPr>
        <sz val="11"/>
        <color theme="1"/>
        <rFont val="Arial"/>
        <family val="2"/>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t>
    </r>
    <r>
      <rPr>
        <sz val="11"/>
        <color rgb="FFFF0000"/>
        <rFont val="Arial"/>
        <family val="2"/>
      </rPr>
      <t xml:space="preserve"> El concesionario deja abandonada esta obra</t>
    </r>
    <r>
      <rPr>
        <sz val="11"/>
        <color theme="1"/>
        <rFont val="Arial"/>
        <family val="2"/>
      </rPr>
      <t xml:space="preserve">
El avance en excavación y construcción de anillos es del 115,4%</t>
    </r>
  </si>
  <si>
    <r>
      <rPr>
        <b/>
        <sz val="11"/>
        <color theme="1"/>
        <rFont val="Arial"/>
        <family val="2"/>
      </rPr>
      <t>PUENTE PK9+150 UF1:</t>
    </r>
    <r>
      <rPr>
        <sz val="11"/>
        <color theme="1"/>
        <rFont val="Arial"/>
        <family val="2"/>
      </rPr>
      <t xml:space="preserve"> El concesionario inicia la construcción de un nuevo Puente para una calzada en el mismo sitio del Puente PK9+160 y que dejó abandonadas las obras construidas en este sitio, con el replanteo topográfico de ubicación de caisson a partir del 6 de marzo  de 2020.
</t>
    </r>
    <r>
      <rPr>
        <u/>
        <sz val="11"/>
        <color theme="1"/>
        <rFont val="Arial"/>
        <family val="2"/>
      </rPr>
      <t>CONTROL DE EXCAVACIÓN</t>
    </r>
    <r>
      <rPr>
        <sz val="11"/>
        <color theme="1"/>
        <rFont val="Arial"/>
        <family val="2"/>
      </rPr>
      <t xml:space="preserve">
ESTRIBO 1. caisson 1 h=19,5m; caisson 2 h=19,5m 
PILA 1.  caisson 3 h=20m;  caisson 4 h=17,9m
PILA 2. caisson 5 h=21,5m; caisson 6 h=19,41m
PILA 3. caisson 7 h=23,85; caisson 8h=21,14m
ESTRIBO 2. caisson 9 h=17,4m  caisson 10 h=18m  
</t>
    </r>
    <r>
      <rPr>
        <u/>
        <sz val="11"/>
        <color theme="1"/>
        <rFont val="Arial"/>
        <family val="2"/>
      </rPr>
      <t>INFRAESTRUCTURA</t>
    </r>
    <r>
      <rPr>
        <sz val="11"/>
        <color theme="1"/>
        <rFont val="Arial"/>
        <family val="2"/>
      </rPr>
      <t xml:space="preserve">
ESTRIBO 1. Instalación de acero de refuerzo del núcleo Caisson 1 y  2  y se funden. 
PILA 1: Se instala acero de refuerzo de núcleo de Caisson 3 y  4 y  se funden.
PILA 2. Se instala acero de refuerzo de núcleo del Caisson 5.
</t>
    </r>
    <r>
      <rPr>
        <sz val="11"/>
        <color rgb="FFFF0000"/>
        <rFont val="Arial"/>
        <family val="2"/>
      </rPr>
      <t>La interventoría envió Oficio  EPS4G-0251-20 del 9 de marzo de 2020; manifestando la suspención inmediata de obras Puente PK9+150 UF1 (Sector La Rochela), el cual no coincide con la geometría vial No Objetada del proyecto y se debe presentar una justificación técnica, predial y ambiental y de riesgos; junto con la modificación del diseño que se pretende adelantar. Presentar un plan de abandono y restitución de obras que ya se construyeron y no serán de utilidad para el proyecto.</t>
    </r>
  </si>
  <si>
    <r>
      <rPr>
        <b/>
        <sz val="11"/>
        <color theme="1"/>
        <rFont val="Arial"/>
        <family val="2"/>
      </rPr>
      <t>PUENTE PK10+440 UF1:</t>
    </r>
    <r>
      <rPr>
        <sz val="11"/>
        <color theme="1"/>
        <rFont val="Arial"/>
        <family val="2"/>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h=13,6m Caisson 24 h=14m</t>
    </r>
    <r>
      <rPr>
        <sz val="11"/>
        <rFont val="Arial"/>
        <family val="2"/>
      </rPr>
      <t xml:space="preserve">. ESTRIBO 1: Caisson 1 h=11,5m Caisson 2 h=11m.  El avance en la excavación y fundida de anillos es del 125,2%. </t>
    </r>
    <r>
      <rPr>
        <sz val="11"/>
        <color theme="1"/>
        <rFont val="Arial"/>
        <family val="2"/>
      </rPr>
      <t xml:space="preserve">
</t>
    </r>
    <r>
      <rPr>
        <u/>
        <sz val="11"/>
        <color theme="1"/>
        <rFont val="Arial"/>
        <family val="2"/>
      </rPr>
      <t xml:space="preserve">INFRAESTRUCTURA TERMINADA
</t>
    </r>
    <r>
      <rPr>
        <sz val="11"/>
        <rFont val="Arial"/>
        <family val="2"/>
      </rPr>
      <t>ESTRIBO 1: Instalación acero de refuerzo núcleos Caissons 1 y 2 y se funden. Instalación de solado</t>
    </r>
    <r>
      <rPr>
        <sz val="11"/>
        <color rgb="FFFF0000"/>
        <rFont val="Arial"/>
        <family val="2"/>
      </rPr>
      <t>.</t>
    </r>
    <r>
      <rPr>
        <sz val="11"/>
        <rFont val="Arial"/>
        <family val="2"/>
      </rPr>
      <t xml:space="preserve"> Instalación acero de refuerzo y encofrado Viga Cabezal y cuerpo del estribo y se funde Viga Cabezal y tramo 2 cuerpo del Estribo. Instalación acero de refuerzo y encofrado aletas integradas y se funden</t>
    </r>
    <r>
      <rPr>
        <u/>
        <sz val="11"/>
        <color theme="1"/>
        <rFont val="Arial"/>
        <family val="2"/>
      </rPr>
      <t xml:space="preserve">
</t>
    </r>
    <r>
      <rPr>
        <sz val="11"/>
        <color theme="1"/>
        <rFont val="Arial"/>
        <family val="2"/>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último tramo de columna en H y se funde.  Instalación andamios de carga,  plataforma y acero de refuerzo para Viga Cabezal y se funde con topes sísmicos y pedestales.
PILA 5: Se funden los núcleos de los Caissons 19, 20, 21 y 22.  Adecuación de área para construcción de Dado. Se instala acero de refuerzo y se funde el Dado y último tramo de Columna en H.  Instalación andamios de carga, plataforma y acero de refuerzo para Viga Cabezal, topes sísmicos y pedestales y se funde.
ESTRIBO 2. Se funden los núcleos de caissons 23 y 24.</t>
    </r>
    <r>
      <rPr>
        <sz val="11"/>
        <color rgb="FFFF0000"/>
        <rFont val="Arial"/>
        <family val="2"/>
      </rPr>
      <t xml:space="preserve"> </t>
    </r>
    <r>
      <rPr>
        <sz val="11"/>
        <rFont val="Arial"/>
        <family val="2"/>
      </rPr>
      <t>Adecuación de área para construcción de Estribo. Se instala solado.</t>
    </r>
    <r>
      <rPr>
        <sz val="11"/>
        <color rgb="FFFF0000"/>
        <rFont val="Arial"/>
        <family val="2"/>
      </rPr>
      <t xml:space="preserve"> </t>
    </r>
    <r>
      <rPr>
        <sz val="11"/>
        <rFont val="Arial"/>
        <family val="2"/>
      </rPr>
      <t>Instalación acero de refuerzo Viga Cabezal y se funde. Instalación acero de refuerzo y encofrado cuerpo del Estribo, pedestales y topes sísmicos. y se funde. Instalación acero de refuerzo, encofrado y fundida de muro aleta costado izquierdo.</t>
    </r>
  </si>
  <si>
    <r>
      <rPr>
        <b/>
        <sz val="11"/>
        <color theme="1"/>
        <rFont val="Arial"/>
        <family val="2"/>
      </rPr>
      <t>PUENTE PK11+110 UF1:</t>
    </r>
    <r>
      <rPr>
        <sz val="11"/>
        <color theme="1"/>
        <rFont val="Arial"/>
        <family val="2"/>
      </rPr>
      <t xml:space="preserve"> El concesionario inicia con la construcción de caminos de acceso al sitio de las obras y replanteo topográfico de ubicación de caisson a partir del 03 de Diciembre de 2018.
</t>
    </r>
    <r>
      <rPr>
        <u/>
        <sz val="11"/>
        <color theme="1"/>
        <rFont val="Arial"/>
        <family val="2"/>
      </rPr>
      <t>CONTROL DE EXCAVACIÓN</t>
    </r>
    <r>
      <rPr>
        <sz val="11"/>
        <color theme="1"/>
        <rFont val="Arial"/>
        <family val="2"/>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111,5%
</t>
    </r>
    <r>
      <rPr>
        <u/>
        <sz val="11"/>
        <color theme="1"/>
        <rFont val="Arial"/>
        <family val="2"/>
      </rPr>
      <t xml:space="preserve">INFRAESTRUCTURA TERMINADA
</t>
    </r>
    <r>
      <rPr>
        <sz val="11"/>
        <color theme="1"/>
        <rFont val="Arial"/>
        <family val="2"/>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a h=12m. Se instala plataforma, acero de refuerzo y se funde Viga Cabezal, con topes sísmicos y pedestales.
PILA 2: Fundida de Caisson 7, 8, 9 y 10.</t>
    </r>
    <r>
      <rPr>
        <sz val="11"/>
        <rFont val="Arial"/>
        <family val="2"/>
      </rPr>
      <t xml:space="preserve"> Excavación y adecuaciones para construcción de Dado. Se funde solado e instalación acero de refuerzo y encofrado Dado y se funde</t>
    </r>
    <r>
      <rPr>
        <sz val="11"/>
        <color rgb="FFFF0000"/>
        <rFont val="Arial"/>
        <family val="2"/>
      </rPr>
      <t>.</t>
    </r>
    <r>
      <rPr>
        <sz val="11"/>
        <rFont val="Arial"/>
        <family val="2"/>
      </rPr>
      <t xml:space="preserve"> Instalación acero de refuerzo y encofrado Columna en H y se funde a h=19m. Instalación andamios de carga, plataforma, acero de refuerzo, encofrado y se funde Viga Cabezal con los topes sísmicos y los pedestales.</t>
    </r>
    <r>
      <rPr>
        <sz val="11"/>
        <color theme="1"/>
        <rFont val="Arial"/>
        <family val="2"/>
      </rPr>
      <t xml:space="preserve">
PILA 3: Instalación acero de refuerzo y encofrado para el Dado y se funde. Se funde Columna en H hasta el nivel de Viga Cabezal a h=22m. Instalación andamios de carga, plataforma y acero de refuerzo Viga Cabezal y se funde con topes sísmicos y pedestales.
PILA 4: Instalación acero de refuerzo del dado y se funde e instalación acero de refuerzo del último tramo de Columna en H y se funde a h=29m. Instalación de plataforma y andamios de carga para viga cabezal, plataforma e instalación acero de refuerzo y se funde con topes sísmicos y pedestales.
PILA 5: Instalación acero de refuerzo para el Dado y se funde. Instalación acero de refuerzo tercer tramo Columna en H y se funde a h=17m. Instalación de acero de refuerzo viga cabezal y se funde con topes sísmicos y pedestales.
ESTRIBO 2: Instalación de solado, acero de refuerzo y se funde  Viga Cabezal, con topes sísmicos y pedestales. Se instala acero de refuerzo del cuerpo del Estribo y aletas y se funde. </t>
    </r>
    <r>
      <rPr>
        <sz val="11"/>
        <rFont val="Arial"/>
        <family val="2"/>
      </rPr>
      <t>Instalación acero de refuerzo losa de aproximación Estribo 2 y se funde.</t>
    </r>
  </si>
  <si>
    <r>
      <rPr>
        <b/>
        <sz val="11"/>
        <color theme="1"/>
        <rFont val="Arial"/>
        <family val="2"/>
      </rPr>
      <t>6.PUENTE PK19+900 U2.1:</t>
    </r>
    <r>
      <rPr>
        <sz val="11"/>
        <color theme="1"/>
        <rFont val="Arial"/>
        <family val="2"/>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 ESTRIBO 1: Caisson 1 h=7,5m, Caisson 2 h=6,5m, PILA 1: Caisson 3 h=5,4m, Caisson 4 h=8,4m, PILA 2: Caisson 5 h=15,2m, Caisson 6 h=18,2m ESTRIBO 2:  Caisson 7 h=11,05m, Caisson 8 h=11m  .  El avance en la excavación y fundida de anillos es del 86,7%</t>
    </r>
    <r>
      <rPr>
        <sz val="11"/>
        <color rgb="FFFF0000"/>
        <rFont val="Arial"/>
        <family val="2"/>
      </rPr>
      <t xml:space="preserve">.
</t>
    </r>
    <r>
      <rPr>
        <u/>
        <sz val="11"/>
        <rFont val="Arial"/>
        <family val="2"/>
      </rPr>
      <t xml:space="preserve">INFRAESTRUCTURA
</t>
    </r>
    <r>
      <rPr>
        <sz val="11"/>
        <rFont val="Arial"/>
        <family val="2"/>
      </rPr>
      <t xml:space="preserve"> PILA 2: Se funde núcleo del Caisson 5 y  6. Instalación acero de refuerzo y encofrado y se funden Columnas. Instalación andamios de carga,  plataforma y acero de refuerzo para Viga Cabezal, topes sísmicos y pedestales y se funde..</t>
    </r>
    <r>
      <rPr>
        <u/>
        <sz val="11"/>
        <rFont val="Arial"/>
        <family val="2"/>
      </rPr>
      <t xml:space="preserve">
</t>
    </r>
    <r>
      <rPr>
        <sz val="11"/>
        <rFont val="Arial"/>
        <family val="2"/>
      </rPr>
      <t>ESTRIBO 2: Se funde el núcleo de los Caissons 7 y 8. Instalación acero de refuerzo Viga Cabezal y se funde con topes sísmicos y pedestales. Instalación acero de refuerzo y encofrado  cuerpo del Estribo, aletas integradas y se funde. Instalación acero de refuerzo losa de aproximación y se funde. Frente Inactivo</t>
    </r>
  </si>
  <si>
    <r>
      <rPr>
        <b/>
        <sz val="11"/>
        <color theme="1"/>
        <rFont val="Arial"/>
        <family val="2"/>
      </rPr>
      <t>PUENTE PK20+680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t>
    </r>
    <r>
      <rPr>
        <sz val="11"/>
        <rFont val="Arial"/>
        <family val="2"/>
      </rPr>
      <t>PILA 2: Caisson 5 h=8,1m, Cais</t>
    </r>
    <r>
      <rPr>
        <sz val="11"/>
        <color theme="1"/>
        <rFont val="Arial"/>
        <family val="2"/>
      </rPr>
      <t xml:space="preserve">son 6 h=8,8m
ESTRIBO 2: Caisson 7 h=5,50m, Caisson 8 h=6m
</t>
    </r>
    <r>
      <rPr>
        <u/>
        <sz val="11"/>
        <color theme="1"/>
        <rFont val="Arial"/>
        <family val="2"/>
      </rPr>
      <t xml:space="preserve">INFRAESTRUCTURA
</t>
    </r>
    <r>
      <rPr>
        <sz val="11"/>
        <color theme="1"/>
        <rFont val="Arial"/>
        <family val="2"/>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Arial"/>
        <family val="2"/>
      </rPr>
      <t xml:space="preserve">
</t>
    </r>
    <r>
      <rPr>
        <sz val="11"/>
        <color theme="1"/>
        <rFont val="Arial"/>
        <family val="2"/>
      </rPr>
      <t xml:space="preserve">PILA 1: Se funden los núcleos de los Caisson 3 y 4. Se funden Columnas a nivel de Viga cabezal. Instalación andamios de carga y plataforma para Viga Cabezal. Se instala acero de refuerzo para Viga Cabezal, topes sísmicos y pedestales y se funde.
</t>
    </r>
    <r>
      <rPr>
        <sz val="11"/>
        <color rgb="FFFF0000"/>
        <rFont val="Arial"/>
        <family val="2"/>
      </rPr>
      <t>PILA 2:</t>
    </r>
    <r>
      <rPr>
        <sz val="11"/>
        <rFont val="Arial"/>
        <family val="2"/>
      </rPr>
      <t xml:space="preserve"> Instalación acero de refuerzo núcleo caisson 5 y 6 y de funden</t>
    </r>
    <r>
      <rPr>
        <sz val="11"/>
        <color rgb="FFFF0000"/>
        <rFont val="Arial"/>
        <family val="2"/>
      </rPr>
      <t xml:space="preserve">. </t>
    </r>
    <r>
      <rPr>
        <sz val="11"/>
        <rFont val="Arial"/>
        <family val="2"/>
      </rPr>
      <t>Instalación acero de refuerzo y encofrado elevación Columnas y se funden hasta el nivel de la Viga cabezal</t>
    </r>
    <r>
      <rPr>
        <sz val="11"/>
        <color rgb="FFFF0000"/>
        <rFont val="Arial"/>
        <family val="2"/>
      </rPr>
      <t>. Instalación andamios de carga, plataforma, acero de refuerzo, encofrado y se funde Viga cabezal con topes sísmicos y pedestales.</t>
    </r>
    <r>
      <rPr>
        <sz val="11"/>
        <color theme="1"/>
        <rFont val="Arial"/>
        <family val="2"/>
      </rPr>
      <t xml:space="preserve">
ESTRIBO 2. Instalación acero de refuerzo núcleos Caissons 7 y 8 y se funden. Instalación acero de refuerzo Viga Cabezal y se funde. Instalación acero de refuerzo y encofrado cuerpo del Estribo y se funde.</t>
    </r>
    <r>
      <rPr>
        <sz val="11"/>
        <color rgb="FFFF0000"/>
        <rFont val="Arial"/>
        <family val="2"/>
      </rPr>
      <t xml:space="preserve"> </t>
    </r>
    <r>
      <rPr>
        <sz val="11"/>
        <rFont val="Arial"/>
        <family val="2"/>
      </rPr>
      <t>Instalación acero de refuerzo y encofrado aletas, pedestales y topes sísmicos y se funden.</t>
    </r>
    <r>
      <rPr>
        <sz val="11"/>
        <color theme="1"/>
        <rFont val="Arial"/>
        <family val="2"/>
      </rPr>
      <t xml:space="preserve">
El avance en la excavación y fundida de anillos es del 109,7%.</t>
    </r>
  </si>
  <si>
    <r>
      <rPr>
        <b/>
        <sz val="11"/>
        <color theme="1"/>
        <rFont val="Arial"/>
        <family val="2"/>
      </rPr>
      <t>PUENTE PK21+220 U2.1:</t>
    </r>
    <r>
      <rPr>
        <sz val="11"/>
        <color theme="1"/>
        <rFont val="Arial"/>
        <family val="2"/>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h=14,92m,   Caisson 4 h=13,8m
ESTRIBO 2:  Caisson 5 h=14,4m,  Caisson 6 h=14,5m
El avance en la excavación y fundida de anillos es del 128,2%.
</t>
    </r>
    <r>
      <rPr>
        <u/>
        <sz val="11"/>
        <rFont val="Arial"/>
        <family val="2"/>
      </rPr>
      <t>INFRAESTRUCTURA TERMINADA</t>
    </r>
    <r>
      <rPr>
        <u/>
        <sz val="11"/>
        <color theme="1"/>
        <rFont val="Arial"/>
        <family val="2"/>
      </rPr>
      <t xml:space="preserve">
</t>
    </r>
    <r>
      <rPr>
        <sz val="11"/>
        <color theme="1"/>
        <rFont val="Arial"/>
        <family val="2"/>
      </rPr>
      <t>ESTRIBO 1:  Se funden Caissons 1 y 2 e instalación acero de refuerzo de Columnas y se funden a nivel de Viga Cabezal. Adecuaciones para construcción Estribo. Muro en concreto ciclópeo. Instalación de plataforma. Instalación acero de refuerzo Viga Cabezal , cuerpo del Estribo, topes sísmicos, pedestales y aletas integradas y se funden.
  PILA 1. Se funde núcleo de caisson 3 y  4. Instalación acero de refuerzo y encofrado Viga Cabezal, topes sísmicos y pedestales. Se funde Viga Cabezal con topes sísmicos y pedestales.</t>
    </r>
    <r>
      <rPr>
        <u/>
        <sz val="11"/>
        <color theme="1"/>
        <rFont val="Arial"/>
        <family val="2"/>
      </rPr>
      <t xml:space="preserve">
</t>
    </r>
    <r>
      <rPr>
        <sz val="11"/>
        <color theme="1"/>
        <rFont val="Arial"/>
        <family val="2"/>
      </rPr>
      <t>ESTRIBO 2: Se funde el núcleo de los Caissons 5 y 6. Se instala acero de refuerzo y fundida de la Viga Cabezal y cuerpo del Estribo.  Instalación acero de refuerzo para pedestales y topes sísmicos y se funden con aletas integradas. Se funde losa de aproximación Estribo 1 y 2.</t>
    </r>
    <r>
      <rPr>
        <sz val="11"/>
        <color rgb="FFFF0000"/>
        <rFont val="Arial"/>
        <family val="2"/>
      </rPr>
      <t xml:space="preserve"> Inactivo.</t>
    </r>
  </si>
  <si>
    <r>
      <rPr>
        <b/>
        <sz val="11"/>
        <color theme="1"/>
        <rFont val="Arial"/>
        <family val="2"/>
      </rPr>
      <t>PUENTE PK21+500 UF2.1</t>
    </r>
    <r>
      <rPr>
        <b/>
        <i/>
        <sz val="11"/>
        <color theme="1"/>
        <rFont val="Arial"/>
        <family val="2"/>
      </rPr>
      <t xml:space="preserve"> </t>
    </r>
    <r>
      <rPr>
        <sz val="11"/>
        <color theme="1"/>
        <rFont val="Arial"/>
        <family val="2"/>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rFont val="Arial"/>
        <family val="2"/>
      </rPr>
      <t>INFRAESTRUCTURA TERMINADA</t>
    </r>
    <r>
      <rPr>
        <u/>
        <sz val="11"/>
        <color theme="1"/>
        <rFont val="Arial"/>
        <family val="2"/>
      </rPr>
      <t xml:space="preserve">
</t>
    </r>
    <r>
      <rPr>
        <sz val="11"/>
        <color theme="1"/>
        <rFont val="Arial"/>
        <family val="2"/>
      </rPr>
      <t>ESTRIBO 1: Se instala acero de refuerzo para la zapata y se funde. Se instala acero de refuerzo cuerpo del Estribo y se funde. Instalación acero de refuerzo aletas y se funden Estribo terminado. Se funde losa de aproximación.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t>
    </r>
    <r>
      <rPr>
        <sz val="11"/>
        <color rgb="FFFF0000"/>
        <rFont val="Arial"/>
        <family val="2"/>
      </rPr>
      <t xml:space="preserve"> Frente Inactivo.</t>
    </r>
  </si>
  <si>
    <r>
      <rPr>
        <b/>
        <sz val="11"/>
        <color theme="1"/>
        <rFont val="Arial"/>
        <family val="2"/>
      </rPr>
      <t>PUENTE PK21+700 UF2.1</t>
    </r>
    <r>
      <rPr>
        <b/>
        <i/>
        <sz val="11"/>
        <color theme="1"/>
        <rFont val="Arial"/>
        <family val="2"/>
      </rPr>
      <t xml:space="preserve"> </t>
    </r>
    <r>
      <rPr>
        <sz val="11"/>
        <color theme="1"/>
        <rFont val="Arial"/>
        <family val="2"/>
      </rPr>
      <t>E</t>
    </r>
    <r>
      <rPr>
        <sz val="11"/>
        <rFont val="Arial"/>
        <family val="2"/>
      </rPr>
      <t>l concesionario inicia actividades el día 6 de marzo de 2020, con el replanteo topográfico de ubicacion de caisson y construcción de caminos de acceso al sitio de las obras.
En cuanto a la excavación y construcción de anillos de los Caissons se lleva el siguiente avance: 57,5%
PILA 1: Caisson 3 h=1m, Caisson 4 H=7,8m
PILA 2: Caisson 5 h=9,6m, Caisson 6 h=12m
PILA 3: Caisson 7 h=8m, Caisson 8 h=12m
PILA 4: Caisson 9 h=8,5m, Caisson 10 h=9m</t>
    </r>
    <r>
      <rPr>
        <sz val="11"/>
        <color theme="1"/>
        <rFont val="Arial"/>
        <family val="2"/>
      </rPr>
      <t xml:space="preserve">
</t>
    </r>
    <r>
      <rPr>
        <u/>
        <sz val="11"/>
        <rFont val="Arial"/>
        <family val="2"/>
      </rPr>
      <t xml:space="preserve">INFRAESTRUCTURA 
</t>
    </r>
    <r>
      <rPr>
        <sz val="11"/>
        <rFont val="Arial"/>
        <family val="2"/>
      </rPr>
      <t xml:space="preserve">PILA 3: Se funde el núcleo de los Caissons 7 y 8 y la elevación de las columnas a nivel de la Viga cabezal.
PILA 4: Se funde el núcleo de los Caissons 9 y 10 y la Viga Cabezal con los topes sísmicos y los pedestales.
</t>
    </r>
    <r>
      <rPr>
        <sz val="11"/>
        <color rgb="FFFF0000"/>
        <rFont val="Arial"/>
        <family val="2"/>
      </rPr>
      <t xml:space="preserve">La interventoría envió al concesionario los siguientes oficios: Oficio  EPS4G-0251-20 del 9 de marzo de 2020; suspención inmediata de obras Puentes PK9+160 UF1 (Sector La Rochela) y PK21+700 UF2.1.
Oficio EPS4G-0612-20 del 18 de junio de 2020, respuesta comunicado D-202006-11-001688. Se conceptúa que hasta que no se cuente con la No Objeción de la geometría Vial de la UF2.1; que está observada por la interventoría, no se concepturá sobre el diseño estructural del Puente. </t>
    </r>
    <r>
      <rPr>
        <u/>
        <sz val="11"/>
        <color rgb="FFFF0000"/>
        <rFont val="Arial"/>
        <family val="2"/>
      </rPr>
      <t xml:space="preserve">
</t>
    </r>
    <r>
      <rPr>
        <sz val="11"/>
        <color theme="1"/>
        <rFont val="Arial"/>
        <family val="2"/>
      </rPr>
      <t/>
    </r>
  </si>
  <si>
    <r>
      <rPr>
        <b/>
        <sz val="11"/>
        <color theme="1"/>
        <rFont val="Arial"/>
        <family val="2"/>
      </rPr>
      <t xml:space="preserve">PUENTE PK33+100 UF2.1 VIADUCTO SOBRE EL RÍO CAUCA TRAMO 1 VOLADIZOS.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Arial"/>
        <family val="2"/>
      </rPr>
      <t xml:space="preserve">Costado Santafe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
    </r>
    <r>
      <rPr>
        <u/>
        <sz val="11"/>
        <color theme="1"/>
        <rFont val="Arial"/>
        <family val="2"/>
      </rPr>
      <t xml:space="preserve">TRAMO 1.
</t>
    </r>
    <r>
      <rPr>
        <sz val="11"/>
        <color theme="1"/>
        <rFont val="Arial"/>
        <family val="2"/>
      </rPr>
      <t>ESTRIBO 1: Se excava y se funde el núcleo de los Pilotes 1 y 2 a un h= promedio efectivo de 21,2m.</t>
    </r>
    <r>
      <rPr>
        <sz val="11"/>
        <color rgb="FFFF0000"/>
        <rFont val="Arial"/>
        <family val="2"/>
      </rPr>
      <t xml:space="preserve"> </t>
    </r>
    <r>
      <rPr>
        <sz val="11"/>
        <rFont val="Arial"/>
        <family val="2"/>
      </rPr>
      <t xml:space="preserve">Excvavaciones y descabece de Pilotes. Instalación de solado, acero de refuerzo y encofrado de Viga cabezal y cuerpo del Estribo, se fundeViga cabezal. </t>
    </r>
    <r>
      <rPr>
        <sz val="11"/>
        <color rgb="FFFF0000"/>
        <rFont val="Arial"/>
        <family val="2"/>
      </rPr>
      <t>Encofrado del cuerpo del Estribo.</t>
    </r>
    <r>
      <rPr>
        <sz val="11"/>
        <color theme="1"/>
        <rFont val="Arial"/>
        <family val="2"/>
      </rPr>
      <t xml:space="preserve">
PILA 1: Se excava y se funde el núcleo de los Pilotes: 3 ,  4,  5, 6,  7,  8, 9, 10,  11, 12,  13, 14,  15, 16, 17 y  18 a h= promedio efectivo de 26,0m.  Se realiza pruebas de integridad de los Pilotes y descabece. Instalación de solado y acero de refuerzo y encofrado  del  Dado. y se funde. Instalación acero de refuerzo y encofrado de pedestal, apoyo de los aisladores sísmicos y se funde incluyendo las pantallas temporales.</t>
    </r>
    <r>
      <rPr>
        <sz val="11"/>
        <color rgb="FFFF0000"/>
        <rFont val="Arial"/>
        <family val="2"/>
      </rPr>
      <t xml:space="preserve"> Se instalan seis (6)aisladores sísmicos sobre pedestales. Instalación de grouting y plataforma para construcción de Dovela sobre Pila.</t>
    </r>
    <r>
      <rPr>
        <sz val="11"/>
        <color theme="1"/>
        <rFont val="Arial"/>
        <family val="2"/>
      </rPr>
      <t xml:space="preserve">
PILA 2: Se excava y se funde el núcleo de los Pilotes: 19, 20, 21, 22, 23, 24, 25, 26, 27, 28, 29, 30, 31, 32, 33 y  34 a h= promedio efectivo de 30,0m.  Se realizan pruebas de integridad de los Pilotes. Se realiza descabece de pilotes, se instala solado e instalación de acero de refuerzo del Dado. Se funde dado con concreto de 28 MPa.</t>
    </r>
    <r>
      <rPr>
        <sz val="11"/>
        <rFont val="Arial"/>
        <family val="2"/>
      </rPr>
      <t xml:space="preserve"> Se instala acero de refuerzo y encofrado para elemento de apoyo de aisladores sísmicos y se funden</t>
    </r>
    <r>
      <rPr>
        <sz val="11"/>
        <color rgb="FFFF0000"/>
        <rFont val="Arial"/>
        <family val="2"/>
      </rPr>
      <t>.</t>
    </r>
    <r>
      <rPr>
        <sz val="11"/>
        <rFont val="Arial"/>
        <family val="2"/>
      </rPr>
      <t xml:space="preserve"> Instalación de tres (3) aisladores sísmicos sobre cada uno de los dos (2) pedestales. Instalación acero de refuerzo construcción pantallas temporales y se funden. </t>
    </r>
    <r>
      <rPr>
        <sz val="11"/>
        <color theme="1"/>
        <rFont val="Arial"/>
        <family val="2"/>
      </rPr>
      <t xml:space="preserve">Instalación de Torre Grua.
PILA 3: Se excava y se funde el núcleo de los Pilote: 35, 36,  37 y 38 a h= promedio efectivo de 28,0m . Se realizan pruebas de integridad de los Pilotes. Se realiza descabece de pilotes.  Instalación acero de refuerzo Dado y de la columna en H. Se funde Dado y Columna en H. Se instala acero de refuerzo y encofrado y se funde Viga Cabezal.
</t>
    </r>
    <r>
      <rPr>
        <u/>
        <sz val="11"/>
        <color theme="1"/>
        <rFont val="Arial"/>
        <family val="2"/>
      </rPr>
      <t xml:space="preserve">TRAMO 1  SUPETESTRUCTURA
</t>
    </r>
    <r>
      <rPr>
        <sz val="11"/>
        <color rgb="FFFF0000"/>
        <rFont val="Arial"/>
        <family val="2"/>
      </rPr>
      <t>PILA 2:  Instalación plataforma, acero de refuerzo y encofrado Dovela sobre Pila y Dovelas N°1 voladizos 3 y 4, se funde losa inferior y muros. Instalación acero de refuerzo y encofrado losa superior.</t>
    </r>
  </si>
  <si>
    <r>
      <rPr>
        <b/>
        <sz val="11"/>
        <color theme="1"/>
        <rFont val="Arial"/>
        <family val="2"/>
      </rPr>
      <t>PUENTE PK18+293 U2.1:</t>
    </r>
    <r>
      <rPr>
        <sz val="11"/>
        <color theme="1"/>
        <rFont val="Arial"/>
        <family val="2"/>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ESTRIBO 1 Caisson 1 h=10m Caisson 2 h=10m,  PILA 1 Caisson 3 h=14,68m, PILA 1 Caisson 4 h=13m, PILA 2 Caisson 5 h=12,6m, PILA 2 Caisson 6 h=12m. PILA 3 Caisson 7 h=9m, PILA 3 Caisson 8 h=9m, ESTRIBO 2 Caisson 9 h=11,05m,  Caisson 10 h=9m,  .  El avance en la excavación y fundida de anillos es del 104,1%.
I</t>
    </r>
    <r>
      <rPr>
        <u/>
        <sz val="11"/>
        <color theme="1"/>
        <rFont val="Arial"/>
        <family val="2"/>
      </rPr>
      <t xml:space="preserve">NFRAESTRUCTURA TERMINADA
</t>
    </r>
    <r>
      <rPr>
        <sz val="11"/>
        <color theme="1"/>
        <rFont val="Arial"/>
        <family val="2"/>
      </rPr>
      <t xml:space="preserve"> ESTRIBO 1: Se funden núcleos de Caissons 1 y 2. </t>
    </r>
    <r>
      <rPr>
        <sz val="11"/>
        <rFont val="Arial"/>
        <family val="2"/>
      </rPr>
      <t>Se funde solado y se instala acero de refuerzo y encofrado Viga cabezal del Estribo y se funde. Se instala acero de refuerzo y encofrado  cuerpo del estribo y se funde. Instalación acero de refuerzo aletas integradas, topes sísmicos, pedestales y se funden. Estribo terminado</t>
    </r>
    <r>
      <rPr>
        <u/>
        <sz val="11"/>
        <color theme="1"/>
        <rFont val="Arial"/>
        <family val="2"/>
      </rPr>
      <t xml:space="preserve">
</t>
    </r>
    <r>
      <rPr>
        <sz val="11"/>
        <color theme="1"/>
        <rFont val="Arial"/>
        <family val="2"/>
      </rPr>
      <t>PILA 1. Se funde núcleo del caisson 3 y 4. Se funden columnas hasta el nivel de Viga Cabezal. Instalación andamios de carga, plataforma y aceo de refuerzo Viga Cabezal, topes sísmicos y pedestales y se funde.
PILA2. Instalación de acero de refuerzo de los núcleos de los Caisson 5 y 6 y se funden. Se instala acero de refuerzo de las Columnas y se funde a nivel de Viga cabezal. Instalación acero de refuerzo y encofrado de Viga Cabezal y se funde con topes sísmicos y pedestales.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topes sísmicos y pedestales. Instalación acero de refuerzo y encofrado cuerpo  del Estribo y se funde.</t>
    </r>
  </si>
  <si>
    <r>
      <rPr>
        <b/>
        <sz val="11"/>
        <color theme="1"/>
        <rFont val="Arial"/>
        <family val="2"/>
      </rPr>
      <t xml:space="preserve">PUENTE PK33+100 UF2.1 VIADUCTO SOBRE EL RÍO CAUCA TRAMO 2 VIGAS. </t>
    </r>
    <r>
      <rPr>
        <sz val="11"/>
        <color theme="1"/>
        <rFont val="Arial"/>
        <family val="2"/>
      </rPr>
      <t xml:space="preserve">
PILA 4. Se funde pilote 39 y 40 a h= promedio efectivo de 28,7m . Descabece de Pilotes. Instalación acero de refuerzo de Columnas y se funden a nivel de Viga Cabezal. Se instala acero de refuerzo y encofrado y se funde Viga Cabezal con topes sísmicos y pedestales.                 
  PILA 5. Se funde pilote 41 y 42 a h= promedio efectivo de 29,50m. Descabece de Pilotes e instalación acero de refuerzo y encofrado de Columnas 41 y 42 y se funden. Instalación acero de refuerzo Viga Cabezal, topes sísmicos y pedestales y se funde.                                                                                                                                                                                                                                                                                                                                                                                                                                                                                                                                                          ESTRIBO 2. Se funde pilote 43 y 44 a h= promedio efectivo de 17,5m. Descabece de Pilotes. Instalación acero de refuerzode Columnas  y se funden. Se instalan andamios de carga, plataforma, se instala acero de refuerzo Viga Cabezal , tpes sísmicos y pedestales y se funde. Instalación acero de refuerzo y encofrado cuerpo del Estribo y se funde. Instalación acero de refuerzo aletas.
El avance de la excavación de los Pilotes en el Tramo 1 es del 80,5%.
El avance de la excavación de los Pilotes en el Tramo 2 es del 87,0%.
</t>
    </r>
    <r>
      <rPr>
        <u/>
        <sz val="11"/>
        <color theme="1"/>
        <rFont val="Arial"/>
        <family val="2"/>
      </rPr>
      <t xml:space="preserve">TRAMO II SUPERESTRUCTURA
</t>
    </r>
    <r>
      <rPr>
        <sz val="11"/>
        <color rgb="FFFF0000"/>
        <rFont val="Arial"/>
        <family val="2"/>
      </rPr>
      <t>Vano 2: Instalación de Vigas prefabricadas sobre apoyos de neopreno
Vano 3: Instalación de Vigas prefabricadas sobre apoyos de neopreno.</t>
    </r>
  </si>
  <si>
    <r>
      <rPr>
        <b/>
        <sz val="11"/>
        <color theme="1"/>
        <rFont val="Arial"/>
        <family val="2"/>
      </rPr>
      <t>AMPLIACIÓN PUENTE 3 QUEBRADA LA COLA . PK2+430 UF1.</t>
    </r>
    <r>
      <rPr>
        <sz val="11"/>
        <color theme="1"/>
        <rFont val="Arial"/>
        <family val="2"/>
      </rPr>
      <t xml:space="preserve">  El concesionario inicia actividades el 1 de junio de 2020.  Este Puente está conformado por 3 luces en Vigas postensadas para una luz total de 60 m. La sección está conformada por 4 Vigas sobre la cual se apoya una losa de 20 cm de espesor y un ancho de tablero de 9,07 m. La actualización en el trazado del diseño geométrico de la vía, dispone de una ampliación de la calzada a 10,30 m. Se tiene previsto el cambio de tablero del Puente el cual tendrá un espesor de 18 cm y una resistencia de 49 Mpa. 
</t>
    </r>
    <r>
      <rPr>
        <sz val="11"/>
        <color rgb="FFFF0000"/>
        <rFont val="Arial"/>
        <family val="2"/>
      </rPr>
      <t>Se realizan perforaciones a la losa existente con saca núcleos y cortes en la losa de aproximadamente 1,80X3,50 m y se retira el tablero y los New Jersey existentes en el primer vano.</t>
    </r>
  </si>
  <si>
    <t>Puente PK 0+160 UF 1- Defensa tipo New Jersey terminadas.</t>
  </si>
  <si>
    <t>Puente PK 4+500 UF 1 .Acero de refuerzo para izaje en caisson 8 PILA 3.</t>
  </si>
  <si>
    <t>Puente PK 5+240 UF 1.   PILA 1. Montaje de carro de avance, voladizo 1.</t>
  </si>
  <si>
    <t>Puente PK 5+240 UF 1. PILA 1. Montaje de carro de avance, voladizos 2.</t>
  </si>
  <si>
    <t>Puente PK 5+540 UF 1 - UF 1 - Instalación plataforma y acero de refuerzo voladizo, costado izquierdo.</t>
  </si>
  <si>
    <t>Puente PK 5+540 UF 1 -  Instalación acero de refuerzo , losa vano 7.</t>
  </si>
  <si>
    <t>Puente PK 6+040 UF 1-  Se funde losa vano 1.</t>
  </si>
  <si>
    <t>Puente PK 6+040 UF 1- Vista panorámica avance construcción Puente..</t>
  </si>
  <si>
    <t>Puente PK 6+900 UF 1-  PILA 2, Instalación acero de refuerzo losa superior dovelas N°3, voladizo 4.</t>
  </si>
  <si>
    <t>Puente PK 6+900 UF 1- PILA 2, Instalación acero de refuerzo losa inferior dovelas N°3, voladizo 4.</t>
  </si>
  <si>
    <t>Puente PK 7+000 UF 1-   ESTRIBO 1. Instalación acero de refuerzo losa de aproximación.</t>
  </si>
  <si>
    <t>Puente PK 7+000 UF 1- Instalación acero de refuerzo losa, vano 5.</t>
  </si>
  <si>
    <t>Puente PK 7+920 UF 1-   Se funden módulos de defensas tipo New Jersey, costado derecho.</t>
  </si>
  <si>
    <t>Puente PK 7+920 UF 1-  Se funden módulos de defensas tipo New Jersey, costado izquierdo.</t>
  </si>
  <si>
    <t>Puente PK 8+404 UF 1- ESTRIBO 2.  ESTRIBO 2. Adecuación de area para construcción de estribo, instalación de concreto.</t>
  </si>
  <si>
    <t>Puente PK 8+404 UF 1-  ESTRIBO 1. Excavación y adecuación de area para construcción de estribo calzada derecha.</t>
  </si>
  <si>
    <t>Puente PK 8+800 UF 1-  PILA 2. Instalación de concreto elevación final de columna H.</t>
  </si>
  <si>
    <t>Puente PK 8+800 UF 1-   PILA 5. Demolición parcial de viga cabezal.</t>
  </si>
  <si>
    <t>Puente PK 9+150 UF 1-  PILA 2. Instalación acero de refuerzo caisson 5.</t>
  </si>
  <si>
    <t>Puente PK 9+150 UF 1-   PILA 2. Instalación acero de refuerzo caisson 5.</t>
  </si>
  <si>
    <t>Puente PK 20+680 UF 2.1   PILA 2. Se funde viga cabezal, encofrado de pedestales y topes sísmicos.</t>
  </si>
  <si>
    <t>Puente PK21+700 UF2.1.  PILA 4. Viga Cabezal fundida con topes sísmicos y pedestales.</t>
  </si>
  <si>
    <t>Puente PK21+700 UF2.1. PILA 3. Instalación de andamios de carga y plataforma para construcción de viga cabezal.</t>
  </si>
  <si>
    <t>Puente PK 33+100 UF 2.1-  TRAMO 1-VOLADIZOS. PILA 1. Instalación de aisladores sísmicos sobre pedestales.</t>
  </si>
  <si>
    <t>Puente PK 33+100 UF 2.1- TRAMO 1-VOLADIZOS. PILA 2. Instalación acero de refuerzo losa superior Dovela sobre Pila y Dovelas N°1.</t>
  </si>
  <si>
    <t xml:space="preserve">Puente PK 33+100 UF 2.1-  TRAMO 2--VIGAS.  Instalación de Vigas prefabricadas sobre apoyos de neopreno en vano 2.  </t>
  </si>
  <si>
    <t xml:space="preserve">Puente PK 33+100 UF 2.1- TRAMO 2-VIGAS.  Instalación de Vigas prefabricadas sobre apoyos de neopreno en vanos 2 y 3.  </t>
  </si>
  <si>
    <t>Ampliación Puente PK18+700 UF2.1 La Muñóz II. Instalación de baranda vehicular, carril izquierdo.</t>
  </si>
  <si>
    <t>Ampliación Puente PK2+430 UF1 Quebrada La Cola. Retiro de losa existente vano 1</t>
  </si>
  <si>
    <t>Ampliación Puente PK2+430 UF1 Quebrada La Cola. Se instala plataforma para demolición de losa sobre Vigas existentes.</t>
  </si>
  <si>
    <r>
      <t xml:space="preserve">En este periodo el concesionario continuó con las siguientes actividades:
En Portal Medellín (PK0+804)-UF3.1B,  El día 17 de junio de 2020 en el PK2+772,1, se ejecutó cambió de sostenimiento de Tipo </t>
    </r>
    <r>
      <rPr>
        <sz val="11"/>
        <color rgb="FFFF0000"/>
        <rFont val="Arial"/>
        <family val="2"/>
      </rPr>
      <t>SA-3 a SB-3</t>
    </r>
    <r>
      <rPr>
        <sz val="11"/>
        <rFont val="Arial"/>
        <family val="2"/>
      </rPr>
      <t xml:space="preserve">;  Por otro lado se continuó con la excavación, sección completa del  túnel principal, por el método de perforación y voladura , mas perfilado mecánico, en terrenos con sostenimiento </t>
    </r>
    <r>
      <rPr>
        <sz val="11"/>
        <color rgb="FFFF0000"/>
        <rFont val="Arial"/>
        <family val="2"/>
      </rPr>
      <t>Tipo SB-3</t>
    </r>
    <r>
      <rPr>
        <sz val="11"/>
        <rFont val="Arial"/>
        <family val="2"/>
      </rPr>
      <t xml:space="preserve">,  en el </t>
    </r>
    <r>
      <rPr>
        <sz val="11"/>
        <color rgb="FFFF0000"/>
        <rFont val="Arial"/>
        <family val="2"/>
      </rPr>
      <t>PK2+794,0; L acumulada=1.990,0 m a origen</t>
    </r>
    <r>
      <rPr>
        <sz val="11"/>
        <rFont val="Arial"/>
        <family val="2"/>
      </rPr>
      <t xml:space="preserve">,  para el sellado se instalaron </t>
    </r>
    <r>
      <rPr>
        <sz val="11"/>
        <color rgb="FFFF0000"/>
        <rFont val="Arial"/>
        <family val="2"/>
      </rPr>
      <t>5 cm</t>
    </r>
    <r>
      <rPr>
        <sz val="11"/>
        <rFont val="Arial"/>
        <family val="2"/>
      </rPr>
      <t xml:space="preserve"> de concreto lanzado de 30 MPa (Adicionado con macrofibra estructural de polipropileno 5Kg/m3); se instalaron pernos Helicoidales DSI (a partir de K2+749,5), diámetro nominal 25mm, de 4 metros de longitud, instalados con resina de poliéster J-LOK, para 120 seg (Gel Time), en  tres bolillo (1,5 m (T) X (2,0m (L) ) de longitud 4m, con placas de reparto de 15mX15m y e= 6mm, y finalmente la instalación de </t>
    </r>
    <r>
      <rPr>
        <sz val="11"/>
        <color rgb="FFFF0000"/>
        <rFont val="Arial"/>
        <family val="2"/>
      </rPr>
      <t>8 cm</t>
    </r>
    <r>
      <rPr>
        <sz val="11"/>
        <rFont val="Arial"/>
        <family val="2"/>
      </rPr>
      <t xml:space="preserve"> de concreto lanzado de 30 MPa (Adicionado con macro-fibra estructural de polipropileno - 5Kg/m3).
En  Galería de Conexión </t>
    </r>
    <r>
      <rPr>
        <sz val="11"/>
        <color rgb="FFFF0000"/>
        <rFont val="Arial"/>
        <family val="2"/>
      </rPr>
      <t>Peatonal No 1</t>
    </r>
    <r>
      <rPr>
        <sz val="11"/>
        <rFont val="Arial"/>
        <family val="2"/>
      </rPr>
      <t xml:space="preserve"> (1+230-tunel nuevo): En este periodo, se continuaron actividades excavación, a partir del punto de entronque (Excavación mecanica+taladros, de los 3 primeros metros) de esta galería desde el  túnel existente (K9+580- Abscisado Túnel existente). La excavación de la galería desde el túnel nuevo, continua suspendida,  avanza en terrenos con sostenimiento Tipo SG- III, sección completa, en el PK0+009- L acumulada=9 m a origen; éste avance esta adelantado,  teniendo en cuenta el programa de obra actualizado, el cual contempla el  inicio de excavación, el día 31 de marzo de 2021.
En  Galería de Conexión </t>
    </r>
    <r>
      <rPr>
        <sz val="11"/>
        <color rgb="FFFF0000"/>
        <rFont val="Arial"/>
        <family val="2"/>
      </rPr>
      <t>Peatonal No 2</t>
    </r>
    <r>
      <rPr>
        <sz val="11"/>
        <rFont val="Arial"/>
        <family val="2"/>
      </rPr>
      <t xml:space="preserve"> (2+165-Tunel nuevo):  En este periodo, se continuaron actividades excavación, a partir del punto de entronque Excavación mecanica+taladros, de los 3 primeros metros) de esta galería en el túnel existente (K10+545-Abscisado túnel existente). La excavación de la galería desde el túnel nuevo, continua suspendida; avanza en terrenos con sostenimiento Tipo SG- III, sección completa, en el PK0+003- L acumulada=3 m a origen; éste avance esta adelantado,  teniendo en cuenta el programa de obra actualizado, el cual contempla el  inicio de excavación, el día 21 de enero de 2021.
Igualmente se continuaron actividades, de construcción de los entronques de la Galería de Conexión </t>
    </r>
    <r>
      <rPr>
        <sz val="11"/>
        <color rgb="FFFF0000"/>
        <rFont val="Arial"/>
        <family val="2"/>
      </rPr>
      <t xml:space="preserve">Vehicular No 1 </t>
    </r>
    <r>
      <rPr>
        <sz val="11"/>
        <rFont val="Arial"/>
        <family val="2"/>
      </rPr>
      <t>(1+695) (10+074) con la (Excavación mecanica+taladros, de los 3 primeros metros) , Galería de Conexión</t>
    </r>
    <r>
      <rPr>
        <sz val="11"/>
        <color rgb="FFFF0000"/>
        <rFont val="Arial"/>
        <family val="2"/>
      </rPr>
      <t xml:space="preserve"> Peatonal No 3</t>
    </r>
    <r>
      <rPr>
        <sz val="11"/>
        <rFont val="Arial"/>
        <family val="2"/>
      </rPr>
      <t xml:space="preserve"> (2+675) (11+054), con la (Excavación mecanica+taladros, de los 3 primeros metros) , Galería de Conexión </t>
    </r>
    <r>
      <rPr>
        <sz val="11"/>
        <color rgb="FFFF0000"/>
        <rFont val="Arial"/>
        <family val="2"/>
      </rPr>
      <t>Vehicular No 2</t>
    </r>
    <r>
      <rPr>
        <sz val="11"/>
        <rFont val="Arial"/>
        <family val="2"/>
      </rPr>
      <t xml:space="preserve"> (3+165) (11+544) con la (Excavación mecanica+taladros, de los 3 primeros metros), la Galería de Conexión </t>
    </r>
    <r>
      <rPr>
        <sz val="11"/>
        <color rgb="FFFF0000"/>
        <rFont val="Arial"/>
        <family val="2"/>
      </rPr>
      <t>Peatonal No 4</t>
    </r>
    <r>
      <rPr>
        <sz val="11"/>
        <rFont val="Arial"/>
        <family val="2"/>
      </rPr>
      <t xml:space="preserve"> (3+645) (12+024) con la (Excavación mecanica+taladros, de los 3 primeros metros) ,  la Galería de Conexión </t>
    </r>
    <r>
      <rPr>
        <sz val="11"/>
        <color rgb="FFFF0000"/>
        <rFont val="Arial"/>
        <family val="2"/>
      </rPr>
      <t xml:space="preserve">Peatonal No 5 </t>
    </r>
    <r>
      <rPr>
        <sz val="11"/>
        <rFont val="Arial"/>
        <family val="2"/>
      </rPr>
      <t xml:space="preserve">(4+050) (12+485) con la (Excavación mecanica+taladros, de los 3 primeros metros) y Galería de Conexión </t>
    </r>
    <r>
      <rPr>
        <sz val="11"/>
        <color rgb="FFFF0000"/>
        <rFont val="Arial"/>
        <family val="2"/>
      </rPr>
      <t xml:space="preserve">Vehicular No 3 </t>
    </r>
    <r>
      <rPr>
        <sz val="11"/>
        <rFont val="Arial"/>
        <family val="2"/>
      </rPr>
      <t xml:space="preserve">(4+445) (12+905) (Excavación mecanica+taladros, de los 3 primeros metros) y la Galería de Conexión </t>
    </r>
    <r>
      <rPr>
        <sz val="11"/>
        <color rgb="FFFF0000"/>
        <rFont val="Arial"/>
        <family val="2"/>
      </rPr>
      <t>Peatonal No 6</t>
    </r>
    <r>
      <rPr>
        <sz val="11"/>
        <rFont val="Arial"/>
        <family val="2"/>
      </rPr>
      <t xml:space="preserve"> (4+940) (13+430) (Excavación mecanica+taladros, de los 3 primeros metros).
Se continuó la ventilación del túnel, con ventilador axial Zitron 286 KW, el  bombeo y tratamiento de aguas de infiltración y aguas industriales producto de la perforación.
En el periodo informado, se evidenció que la PTAR  continuó con el tratamiento de las aguas residuales y de perforación del túnel Portal Medellín, sin embargo el vertimiento de las aguas residuales a la quebrada LA CULEBRA, permanece suspendido, el vertimiento se esta realizando por el sistema de drenaje del túnel existente el cual descarga en la quebrada LA FRISOLA.
Se evidenció que continúan las infiltraciones con menor caudal; por lo anterior, en visitas la residencia de túneles de la interventoría , se le ratificó  en obra a los residentes constructores, la solicitud de continuar con el monitoreo de caudales y el control y encausamiento adecuado (construcción de cunetas), tanto de las aguas de infiltración como de perforación del túnel, además del mantenimiento permanente que se le debe ejecutar a la rasante actual; ya que ésta presenta baches llenos de agua y desniveles pronunciados. Igualmente se le informó nuevamente al concesionario que debe relanzar concreto en los "PATEROS"  que están con escaso concreto de sostenimiento.</t>
    </r>
  </si>
  <si>
    <r>
      <t xml:space="preserve">
En el Portal Santa Fe de Antioquia (PK5+410)-UF3.1B.  </t>
    </r>
    <r>
      <rPr>
        <sz val="11"/>
        <color rgb="FFFF0000"/>
        <rFont val="Arial"/>
        <family val="2"/>
      </rPr>
      <t>El día 04 de Mayo de 2020,en el PK3+420,1</t>
    </r>
    <r>
      <rPr>
        <sz val="11"/>
        <rFont val="Arial"/>
        <family val="2"/>
      </rPr>
      <t xml:space="preserve">,  se ejecutó cambió de sostenimiento de </t>
    </r>
    <r>
      <rPr>
        <sz val="11"/>
        <color rgb="FFFF0000"/>
        <rFont val="Arial"/>
        <family val="2"/>
      </rPr>
      <t>Tipo SA-3, a  SB-3</t>
    </r>
    <r>
      <rPr>
        <sz val="11"/>
        <rFont val="Arial"/>
        <family val="2"/>
      </rPr>
      <t xml:space="preserve">. Por otro lado se continuó con la excavación, en sección completa del túnel principal, por el método de perforación y voladura y perfilado mecánico, en terrenos con sostenimiento </t>
    </r>
    <r>
      <rPr>
        <sz val="11"/>
        <color rgb="FFFF0000"/>
        <rFont val="Arial"/>
        <family val="2"/>
      </rPr>
      <t>Tipo SB-3</t>
    </r>
    <r>
      <rPr>
        <sz val="11"/>
        <rFont val="Arial"/>
        <family val="2"/>
      </rPr>
      <t xml:space="preserve">, en el </t>
    </r>
    <r>
      <rPr>
        <sz val="11"/>
        <color rgb="FFFF0000"/>
        <rFont val="Arial"/>
        <family val="2"/>
      </rPr>
      <t>PK3+167,9; L acumulada=2242,1,0 m a origen</t>
    </r>
    <r>
      <rPr>
        <sz val="11"/>
        <rFont val="Arial"/>
        <family val="2"/>
      </rPr>
      <t xml:space="preserve">,  para el sellado se instalaron </t>
    </r>
    <r>
      <rPr>
        <sz val="11"/>
        <color rgb="FFFF0000"/>
        <rFont val="Arial"/>
        <family val="2"/>
      </rPr>
      <t>5 cm</t>
    </r>
    <r>
      <rPr>
        <sz val="11"/>
        <rFont val="Arial"/>
        <family val="2"/>
      </rPr>
      <t xml:space="preserve"> de concreto lanzado de 30 MPa (Adicionado con macrofibra estructural de polipropileno 5Kg/m3), se instalaron pernos Helicoidales DSI (a partir de K3+232,5), diámetro nominal 25mm, de 4 metros de longitud, instalados con resina de poliéster J-LOK, para 120 seg (Gel Time), en  tres bolillo (1,5 m (T) X (2,0m (L) ) de longitud 4m, con placas de reparto de 15mX15m y e= 6mm, y finalmente la instalación de</t>
    </r>
    <r>
      <rPr>
        <sz val="11"/>
        <color rgb="FFFF0000"/>
        <rFont val="Arial"/>
        <family val="2"/>
      </rPr>
      <t xml:space="preserve"> 8 cm</t>
    </r>
    <r>
      <rPr>
        <sz val="11"/>
        <rFont val="Arial"/>
        <family val="2"/>
      </rPr>
      <t xml:space="preserve"> de concreto lanzado de 30 MPa (Adicionado con macro-fibra estructural de polipropileno - 5Kg/m3).
En el  PK4+390, se instaló concreto de 31,5  MPa en el nicho SOS N°1 en terreno tipo SA-3, y en el PK4+450 , se ejecuto la instalación de paraguas de atices para excavación de galería vehicular N°3. Portal Santa Fe; este avance está adelantado, teniendo en cuenta el programa de obra actualizado, el cual contempla el  inicio de excavación, el día </t>
    </r>
    <r>
      <rPr>
        <sz val="11"/>
        <color rgb="FFFF0000"/>
        <rFont val="Arial"/>
        <family val="2"/>
      </rPr>
      <t>12 de marzo de 2021</t>
    </r>
    <r>
      <rPr>
        <sz val="11"/>
        <rFont val="Arial"/>
        <family val="2"/>
      </rPr>
      <t>.
Por otro lado continúan las infiltraciones con menor caudal, e infiltraciones intensas localizadas sin control alguno; por lo anterior, en visitas la residencia de túneles de la interventoría , se le ratificó  en obra a los residentes constructores, la solicitud de continuar con el monitoreo de caudales y el control y encausamiento adecuado (construcción adecuada de cunetas), tanto de las aguas de infiltración como de perforación del túnel; además del mantenimiento permanente que se le debe ejecutar a la rasante actual; ya que ésta presenta baches llenos de agua y desniveles pronunciados. Igualmente se le informó nuevamente al concesionario, que debe relanzar concreto en los "PATEROS"  que están con escaso concreto de sostenimiento.</t>
    </r>
  </si>
  <si>
    <r>
      <rPr>
        <b/>
        <sz val="12"/>
        <rFont val="Arial"/>
        <family val="2"/>
      </rPr>
      <t>Portal Medellín - segundo tubo Túnel Occidente</t>
    </r>
    <r>
      <rPr>
        <sz val="12"/>
        <rFont val="Arial"/>
        <family val="2"/>
      </rPr>
      <t xml:space="preserve">
Actividades de excavación por método de perforación y voladura + perfilado mecánicos) en túnel principal- Sección - completa, Tipo SB-3 (Portal Medellín).
Actividades de construcción de los entronques en Galerías de Conexión Peatonal Nos 1, 2, 3, 4, 5 y 6,  y Galerías de Conexión Vehicular Nos  1,2 y 3.</t>
    </r>
  </si>
  <si>
    <r>
      <rPr>
        <b/>
        <sz val="12"/>
        <rFont val="Arial"/>
        <family val="2"/>
      </rPr>
      <t>Portal Santa Fe - Segundo Tubo Túnel de Occidente</t>
    </r>
    <r>
      <rPr>
        <sz val="12"/>
        <rFont val="Arial"/>
        <family val="2"/>
      </rPr>
      <t xml:space="preserve">
Actividades de excavación por el sistema perforación y voladura en túnel principal- Sección - completa, Tipo SB-3, (Portal Santa Fe).
</t>
    </r>
  </si>
  <si>
    <t>PK 2+776,4 - UF3.1B - Retiro de material de rezaga, excavación túnel principal, sección sostenimiento tipo SB-3. Portal Medellín.</t>
  </si>
  <si>
    <t>PK13 - UF1 - Laboratorio Concesionario; acompañamiento prueba de resistencia a ala compresión, cilindros extraídos in situ, sostenimiento. Portal Medellín.</t>
  </si>
  <si>
    <t>PK 2+690 - UF3.1B - Pateros sin lanzado de concreto, excavación túnel principal, sección sostenimiento tipo SA-3. Portal Medellín.</t>
  </si>
  <si>
    <t>PK 2+783 - UF3.1B - Retiro de material de rezaga, excavación túnel principal, sección sostenimiento tipo SB-3. Portal Medellín.</t>
  </si>
  <si>
    <t>PK 2+787 - UF3.1B - Perforación del frente y contorno de excavación para instalación de anillo de pernos y montaje de carga explosiva, excavación túnel principal, sección sostenimiento tipo SB-3. Portal Medellín.</t>
  </si>
  <si>
    <t>PK2+675 - UF3.1B - Excavación Galería de conexión Peatonal N°3. Portal Medellín.</t>
  </si>
  <si>
    <t>PK 2+794 - UF3.1B - Perforación del frente y contorno de excavación para instalación de anillo de pernos y montaje de carga explosiva, excavación túnel principal, sección sostenimiento tipo SB-3. Portal Medellín.</t>
  </si>
  <si>
    <t>PK2+765 - UF3.1B - Pernos con concreto lanzado insuficiente, excavación túnel principal, sección sostenimiento tipo SA-3. Portal Medellín.</t>
  </si>
  <si>
    <t xml:space="preserve">PK12+485 - UF3.1D - Excavación a partir del punto de entronque, galería peatonal N°5. Túnel en funcionamiento. </t>
  </si>
  <si>
    <t xml:space="preserve">PK12+905 - UF3.1D - Excavación a partir del punto de entronque, galería vehicular N°3. Túnel en funcionamiento. </t>
  </si>
  <si>
    <t xml:space="preserve">PK13+430 - UF3.1D -  Inspección interventoría en la excavación a partir del punto de entronque, galería peatonal N°6. Túnel en funcionamiento. </t>
  </si>
  <si>
    <t xml:space="preserve">PK13+430 - UF3.1D -  Excavación a partir del punto de entronque, galería peatonal N°6. Túnel en funcionamiento. </t>
  </si>
  <si>
    <t>PK 3+468 - UF3.1B - Ensayo de tracción de pernos, perno #3  sostenimiento Tipo SB-3,  Portal Santafé</t>
  </si>
  <si>
    <t>PK13 - UF1 - Laboratorio Concesionario; acompañamiento prueba de resistencia a ala compresión, cilindros extraídos in situ, sostenimiento. Portal Medellín y Santa Fe.</t>
  </si>
  <si>
    <t>PK5+410- UF3.1B - Se restringe el ingreso al Portal por cargue y voladura, excavación túnel principal, sección sostenimiento tipo SB-3. Portal Santa Fe.</t>
  </si>
  <si>
    <t>PK5+410- UF3.1B - Se restringe el ingreso al Portal por retiro de material de rezaga, excavación túnel principal, sección sostenimiento tipo SB-3. Portal Santa Fe.</t>
  </si>
  <si>
    <t>PK 3+645 - UF3.1B - Instalación de atices en galería peatonal N° 4. Portal Santa Fe.</t>
  </si>
  <si>
    <t>PK3+280- UF3.1B - Pateros sin concreto lanzado de sostenimiento. Portal Santa Fe.</t>
  </si>
  <si>
    <t>PK 3+167,9 - UF3.1B - Zonas de avance, roca expuesta; se recomendó completar espesores de sostenimiento y reemplazo de  pernos sueltos, excavación túnel principal, sección sostenimiento tipo SB-3. Portal Santa Fe.</t>
  </si>
  <si>
    <t xml:space="preserve">En la UF 1: El concesionario en este periodo ejecuto las siguientes actividades: En recorrido de inspección de interventoría, se  evidenció que el concesionario continuó actividades en el PK15+212 a 14+931 UF1 Act 26 y 27, con la Instalación de cable cubierto compacto 266,8, red de energía,  en el PK15+210 a 14+860 UF1 Act 26 y 27  el Traslado de fibra óptica, 2 fibras  TIGO UNE.
Se ejecutó entre el PK14+180 a 15+460 UF1 Act 25, 26 y 28, la liberación de cantidades de obra No 140, entre el Concesionario, Interventoría y Contratista.
Avance a la fecha: Redes electricas:76% - Redes alumbrado público: 65% y Telecomunicaciones 75%.
En la UF3: El concesionario en este periodo ejecuto las siguientes actividades:  En recorrido de inspección de interventoría, se  evidenció que el concesionario, no adelantó actividades en este frente de obra.
Avance a la fecha: Redes electricas:75% - Redes alumbrado público: 60% y Telecomunicaciones 70%.
En recorrido de obra, del pasado 19 de junio de 2020, se le solicito nuevamente, al jefe de redes del concesionario, la lista de chequeo de los sitios por intervenir de las UF1 y UF3, el jefe de redes del concesionario informo que la proyección la entregaría próximamente. a la fecha del presente informe no se ha entregado  ninguna información.  </t>
  </si>
  <si>
    <r>
      <rPr>
        <b/>
        <sz val="11"/>
        <color rgb="FFFF0000"/>
        <rFont val="Arial"/>
        <family val="2"/>
      </rPr>
      <t>En la UF 1</t>
    </r>
    <r>
      <rPr>
        <sz val="11"/>
        <rFont val="Arial"/>
        <family val="2"/>
      </rPr>
      <t xml:space="preserve"> : En el periodo informado,  En recorrido de inspección de interventoría, se evidenció que el concesionario continuó actividades en el PK18+000, sector Palmeras, con la conexión provisional de tuberías de 75 mm(2), 90mm (1) 35mm(1) en polietileno PEAD.</t>
    </r>
  </si>
  <si>
    <r>
      <rPr>
        <b/>
        <sz val="10"/>
        <rFont val="Calibri"/>
        <family val="2"/>
        <scheme val="minor"/>
      </rPr>
      <t>PK14+250 UF1 Act 26.</t>
    </r>
    <r>
      <rPr>
        <sz val="10"/>
        <rFont val="Calibri"/>
        <family val="2"/>
        <scheme val="minor"/>
      </rPr>
      <t xml:space="preserve"> Instalación de cable cubierto compacto 266,8, red de energía. </t>
    </r>
  </si>
  <si>
    <r>
      <rPr>
        <b/>
        <sz val="10"/>
        <rFont val="Calibri"/>
        <family val="2"/>
        <scheme val="minor"/>
      </rPr>
      <t>PK15+212 UF1 Act 27.</t>
    </r>
    <r>
      <rPr>
        <sz val="10"/>
        <rFont val="Calibri"/>
        <family val="2"/>
        <scheme val="minor"/>
      </rPr>
      <t xml:space="preserve"> Instalación de cable cubierto compacto 266,8, red de energía. </t>
    </r>
  </si>
  <si>
    <r>
      <rPr>
        <b/>
        <sz val="10"/>
        <rFont val="Calibri"/>
        <family val="2"/>
        <scheme val="minor"/>
      </rPr>
      <t>PK9+200 UF1 Act 16.</t>
    </r>
    <r>
      <rPr>
        <sz val="10"/>
        <rFont val="Calibri"/>
        <family val="2"/>
        <scheme val="minor"/>
      </rPr>
      <t xml:space="preserve">  Hincada de postes de concreto. </t>
    </r>
  </si>
  <si>
    <r>
      <rPr>
        <b/>
        <sz val="10"/>
        <rFont val="Calibri"/>
        <family val="2"/>
        <scheme val="minor"/>
      </rPr>
      <t xml:space="preserve">PK15+212 a 14+800 UF1 Act 26 y 27 </t>
    </r>
    <r>
      <rPr>
        <sz val="10"/>
        <rFont val="Calibri"/>
        <family val="2"/>
        <scheme val="minor"/>
      </rPr>
      <t xml:space="preserve"> Liberación de cantidades de obra No 140, Concesionario, Interventoría y Contratista.</t>
    </r>
  </si>
  <si>
    <r>
      <rPr>
        <b/>
        <sz val="10"/>
        <rFont val="Calibri"/>
        <family val="2"/>
        <scheme val="minor"/>
      </rPr>
      <t>PK15+210 a 14+860 UF1 Act 26 y 27.</t>
    </r>
    <r>
      <rPr>
        <sz val="10"/>
        <rFont val="Calibri"/>
        <family val="2"/>
        <scheme val="minor"/>
      </rPr>
      <t xml:space="preserve">  Traslado de fibra óptica, 2 fibras  TIGO-UNE.</t>
    </r>
  </si>
  <si>
    <t>Suspensión de Red de Energía, para traslado de trasformador, instalación de dos postes de concreto 9m x 510Kgf e instalación de línea monofásica ACSR N°2, dos retenidas y vestida de postes de red monofásica. Actuación 42 del PK23+890 al PK23+999.</t>
  </si>
  <si>
    <t>Excavación e instalación de tubería PVC D=10 y una red de polietileno 90 mm ,.Sector Villa del Marqués PK25+200.
Excavación mecánica e instalación de tubería PVC D=10", sector Auyamal PK26+250.</t>
  </si>
  <si>
    <r>
      <rPr>
        <b/>
        <sz val="10"/>
        <rFont val="Calibri"/>
        <family val="2"/>
        <scheme val="minor"/>
      </rPr>
      <t xml:space="preserve">PK 23+900 ACT 32  </t>
    </r>
    <r>
      <rPr>
        <sz val="10"/>
        <rFont val="Calibri"/>
        <family val="2"/>
        <scheme val="minor"/>
      </rPr>
      <t>Traslado de trasformador, instalación de dos postes de 9m x 510 Kgf y dos tramos de red monofásica ACSR N°2, dos vientos y vestida de postes.</t>
    </r>
  </si>
  <si>
    <r>
      <rPr>
        <b/>
        <sz val="10"/>
        <rFont val="Calibri"/>
        <family val="2"/>
        <scheme val="minor"/>
      </rPr>
      <t>PK26+250 E</t>
    </r>
    <r>
      <rPr>
        <sz val="10"/>
        <rFont val="Calibri"/>
        <family val="2"/>
        <scheme val="minor"/>
      </rPr>
      <t xml:space="preserve">xcavación mecánica e instalación de tubería PVC D=10"  sector Auyamal. </t>
    </r>
  </si>
  <si>
    <r>
      <rPr>
        <b/>
        <sz val="10"/>
        <color theme="1"/>
        <rFont val="Calibri"/>
        <family val="2"/>
        <scheme val="minor"/>
      </rPr>
      <t xml:space="preserve">PK25+200 </t>
    </r>
    <r>
      <rPr>
        <sz val="10"/>
        <color theme="1"/>
        <rFont val="Calibri"/>
        <family val="2"/>
        <scheme val="minor"/>
      </rPr>
      <t>Excavación mecánica e instalación de tubería PVC D=10" y una red de 90 mm polietileno sector Vlla del Marqués. Inactivo.</t>
    </r>
  </si>
  <si>
    <t>18/06/2020-24/06/2020</t>
  </si>
  <si>
    <t>REMISORIO 203 EN RESPUESTA AL OFICIO 02-01-20200608001660 TRAZABILIDAD DE GESTIÓN CON EL PREDIO MAR1_UF3_001</t>
  </si>
  <si>
    <t>La Interventoría analizó la información suministrada, y hace requerimiento de resolver inquietudes para mayor compresión de la gestión adelantada con el Predio MAR1_UF3_001</t>
  </si>
  <si>
    <t>REMISORIO 204 CONCEPTO SOBRE SOLICITUD QUE REALIZÓ EL CONCESIONARIO MEDIANTE OFICIO 02-01-20200612001710 (12/06/2020) RESPECTO DE REQUERIR A LA AGENCIA SE ADELANTE PROCESOS DE EXPROPIACIÓN POR VIA ADMINISTRATIVA, TENIENDO EN CUENTA LA SUSPENCIÓN DE TERMINOS JUDICIALES DECLARADOS PÓR EL CONSEJO SUPERIOR DE LA JUDICATURA.</t>
  </si>
  <si>
    <t>La Interventoría por requerimiento de la ANI, brinda concepto frente a la " Solicitud de adelantamiento de procesos de expropiación por via administrativa en los terminos de la sección 7.1 del apendice tecnico 7 del contrato de concesión" teniendo en cuenta la suspención de terminos judiciales declarados por el consejo superior de la judicatura desde el 16 de marzo del 2020.</t>
  </si>
  <si>
    <r>
      <rPr>
        <b/>
        <sz val="10"/>
        <color theme="1"/>
        <rFont val="Arial"/>
        <family val="2"/>
      </rPr>
      <t xml:space="preserve">Periodo: </t>
    </r>
    <r>
      <rPr>
        <b/>
        <sz val="10"/>
        <color theme="1"/>
        <rFont val="Calibri"/>
        <family val="2"/>
        <scheme val="minor"/>
      </rPr>
      <t>Del 18 al 24 de junio de 2020</t>
    </r>
  </si>
  <si>
    <t>Programa 2. Capacitación personal vinculado al proyecto.</t>
  </si>
  <si>
    <t>Socialización del protocolo de bioseguridad al personal vinculado UF 2.1</t>
  </si>
  <si>
    <t>Programa 3. Vinculación Mano de Obra del proyecto.</t>
  </si>
  <si>
    <t>Recorrido de verificación de personal en campo y verificación del uso de elementos de protección personal</t>
  </si>
  <si>
    <t>Programa 5. Apoyo a la capacidad de gestión institucional.</t>
  </si>
  <si>
    <t>Visita notificación ley 1228, e identificación de estructura ubicada en faja de retiro de la vía.</t>
  </si>
  <si>
    <t>Socialización de la ley 1228 a venteros ambulantes ubicados en la UF 1 ,  sector portal Santafe</t>
  </si>
  <si>
    <t>Programa 8. Cultura Víal</t>
  </si>
  <si>
    <t>Socialización protocolo de bioseguridad y sensibilización sobre cultura víal  a los usuarios de la vía PR 73+00</t>
  </si>
  <si>
    <t>Consultas Previas</t>
  </si>
  <si>
    <t>Socialización diseños del box culvert y paso peatonal al CCCN Tafetanes, como parte de cumplimiento a los acuerdos protocolizados.</t>
  </si>
  <si>
    <t>Lugar: CCO Santa fe, Seguimiento PQRS del proyecto.</t>
  </si>
  <si>
    <t>Lugar: UF 2.1 Socialización protocolo de bioseguridad al personal vinculado</t>
  </si>
  <si>
    <t>Lugar: UF 2.2 Recorrido verificación de personal y verificación de elementos de protección personal y seguridad social.</t>
  </si>
  <si>
    <t>Lugar: UF 1, Identificación y notificación de ocupación irregular en faja de retiro.</t>
  </si>
  <si>
    <t>Lugar: UF1, Socialización ley 1228, a los venteros ambulantes ubicados en el PR 40+00 Portal Santa fe.</t>
  </si>
  <si>
    <t>Lugar: PR 73+00, Socialización del protocolo de bioseguridad y sensibilización sobre cultura víal a los usuarios de la vía.</t>
  </si>
  <si>
    <t>Lugar: CCCN Tafetanes, Socialización de los diseños, del vox culvert y paso peatonal como cumplimiento de los acuerdos protocolizados.</t>
  </si>
  <si>
    <t>REUNIONES/ACTIVIDADES</t>
  </si>
  <si>
    <t>Seguimiento ejecución PMA Fichas de manejo medio Biotico y Abiotico</t>
  </si>
  <si>
    <t>Del 18-6-20
al 24-6-20</t>
  </si>
  <si>
    <t xml:space="preserve">Remisiòn virtual de comunicados ambientales:
EPS4G-0603-20 con radicado DEVIMAR R-01-01-20200617001097 del 17-6-20 
EPS4G-0609-20 con radicado DEVIMAR   R-01-01-20200618001105 del 18-6-20  
EPS4G-0613-20 con radicado DEVIMAR R-01-01-20200618001109 DEL 18-06-20
EPS4G-0621-20 con radicado DEVIMAR R-01-01-20200619001127 del19 -6-20 
EPS4G-0623-20 con radicado DEVIMAR R-01-01-20200620001133 del 20-6-20 
EPS4G-0625-20 con radicado DEVIMAR R-01-01-20200623001139 del 23-6-20 </t>
  </si>
  <si>
    <t>Avance revisiòn informaciòn comunicado recibido DEVIMAR: 
Avance revisión información carpetas avaluos predios ambientales el Obarco y Boqueron propuestos para adquisición en el marco del cumplimiento de las obligaciones de compensación exigidas en los acuerdos 525 y 552.
D1783 Relacionado con la respuesta al comunicado EPS4G0513-20 "Afectacón subcuenta de compensaciones ambientales "</t>
  </si>
  <si>
    <t>del 18-06-20 
al 24-06-20</t>
  </si>
  <si>
    <t xml:space="preserve">Visita de seguimiento conjunta Concesionario-Interventoría relacionada con la contextualización por parte del Concesionario del sistema de ventilación del Túnel existente Fernando Gomez Martínez y la verificación de su funcionamiento y control </t>
  </si>
  <si>
    <t>Jornada de trabajo virtual Concesionario- Interventoría, relacionada con la revisión de las observaciones generadas al comunicado D1682  relacionada con respuesta a observaciones informe de cierre ambiental Sub Tramo UF3.1C generados con comunicado EPS4G-533-20.</t>
  </si>
  <si>
    <t xml:space="preserve">Verificción en campo ejecución de las campañas de monitoreo de aguas superficiales ejecutadas por el Laboratorio MCS, certificado por el IDEAM </t>
  </si>
  <si>
    <t xml:space="preserve">Revisión comunicados ambientales  y formato de trámites ambientales recibido de parte de DEVIMAR el 19-06-20 recibido del Concesionario vía correo electrónico el 19-06-2020 y actualización formatos y tablas de control establecidas por la Interventoría para su seguimiento y control. </t>
  </si>
  <si>
    <t xml:space="preserve">Sistematización y seguimiento obligaciones actos administrativos </t>
  </si>
  <si>
    <r>
      <t>1. ÁREA AMBIENTAL:
CONCLUSIONES:
-</t>
    </r>
    <r>
      <rPr>
        <sz val="11"/>
        <color theme="1"/>
        <rFont val="Arial"/>
        <family val="2"/>
      </rPr>
      <t>Continua pendiente concepto de corantioquia que defina el trámite en las ocupaciones ubicadas en los PK 44+900 y PK44+100
-Continua pendiente recibir concepto emitido por la Autoridad Ambiental frente a la consulta realizada por el Concesionario con radicado MADS 34238 del 26-11-2020, relacionado con la definición de si las medidas de veda nacional asociadas a las rehabilitaciones ecológicas de ecosistemas, corresponden a medidas de compensación ambiental.
-Continua pendiente aprobación de los planes de rehabilitación ecológica asociados a los permisos de LVN.</t>
    </r>
    <r>
      <rPr>
        <b/>
        <sz val="11"/>
        <color theme="1"/>
        <rFont val="Arial"/>
        <family val="2"/>
      </rPr>
      <t xml:space="preserve">
RECOMENDACIONES,
-</t>
    </r>
    <r>
      <rPr>
        <sz val="11"/>
        <color theme="1"/>
        <rFont val="Arial"/>
        <family val="2"/>
      </rPr>
      <t xml:space="preserve">A la ANI apoyar la gestión ante MADS y Corantioquia para agilizar el trámite de evaluación de los Planes de Compensación radicados por DEVIMAR ante las autoridades para evaluación y aprobación.
-A la ANI apoyar la gestión ante Corantioquia para agilizar el concepto que defina la solicitud realizada por la Interventoría con comunicado EPS4G-0532-20 radicado virtualmente el 03-06-20.
</t>
    </r>
    <r>
      <rPr>
        <b/>
        <sz val="11"/>
        <color theme="1"/>
        <rFont val="Arial"/>
        <family val="2"/>
      </rPr>
      <t xml:space="preserve">2. ÁREA PUENTES:
- </t>
    </r>
    <r>
      <rPr>
        <sz val="11"/>
        <color theme="1"/>
        <rFont val="Arial"/>
        <family val="2"/>
      </rPr>
      <t>Las actividasdes resaltadas en rojo, son las que se realizaron esta semana en los puentes que están activos.</t>
    </r>
  </si>
  <si>
    <r>
      <rPr>
        <b/>
        <sz val="11"/>
        <rFont val="Calibri"/>
        <family val="2"/>
        <scheme val="minor"/>
      </rPr>
      <t xml:space="preserve">PMF-01, PMF- 02, PMF-03 </t>
    </r>
    <r>
      <rPr>
        <sz val="11"/>
        <rFont val="Calibri"/>
        <family val="2"/>
        <scheme val="minor"/>
      </rPr>
      <t xml:space="preserve">
</t>
    </r>
    <r>
      <rPr>
        <b/>
        <sz val="11"/>
        <rFont val="Calibri"/>
        <family val="2"/>
        <scheme val="minor"/>
      </rPr>
      <t>UF3 sector peaje</t>
    </r>
    <r>
      <rPr>
        <sz val="11"/>
        <rFont val="Calibri"/>
        <family val="2"/>
        <scheme val="minor"/>
      </rPr>
      <t>, El concesionario realiza la construcción de obras de drenajes tipo Box coulvert, con el fin de captar, conducir y evacuar de manera eficiente las aguas de escorrentía, además se realiza la construcción de canales para evacuar de manera eficiente las aguas de escorrentía</t>
    </r>
  </si>
  <si>
    <r>
      <rPr>
        <b/>
        <sz val="11"/>
        <rFont val="Calibri"/>
        <family val="2"/>
        <scheme val="minor"/>
      </rPr>
      <t>PMF-10
UF3 sector el peaje (Imágenes 5 y 6)</t>
    </r>
    <r>
      <rPr>
        <sz val="11"/>
        <rFont val="Calibri"/>
        <family val="2"/>
        <scheme val="minor"/>
      </rPr>
      <t xml:space="preserve"> , los frentes de obra objeto de visita cuentan con contenedores claramente identificados y rotulados.</t>
    </r>
  </si>
  <si>
    <r>
      <rPr>
        <b/>
        <sz val="11"/>
        <rFont val="Calibri"/>
        <family val="2"/>
        <scheme val="minor"/>
      </rPr>
      <t>PMF-9</t>
    </r>
    <r>
      <rPr>
        <sz val="11"/>
        <rFont val="Calibri"/>
        <family val="2"/>
        <scheme val="minor"/>
      </rPr>
      <t xml:space="preserve">
</t>
    </r>
    <r>
      <rPr>
        <b/>
        <sz val="11"/>
        <rFont val="Calibri"/>
        <family val="2"/>
        <scheme val="minor"/>
      </rPr>
      <t>UF3 sector el peaje</t>
    </r>
    <r>
      <rPr>
        <sz val="11"/>
        <rFont val="Calibri"/>
        <family val="2"/>
        <scheme val="minor"/>
      </rPr>
      <t xml:space="preserve">,  Para el manejo de aguas residuales domésticas el concesionario dispone de unidades sanitarias, a las cuales se le realiza el mantenimiento periódico de estas unidades a cargo de la empresa STAP ANTIOQUIA S.A.S.
El concesionario realiza la desinfección de baños de acuerdo con las actividades propuestas en el documento de la empresa Consorcio Mar 1, con Titulo "Consideraciones de Bioseguridad ante el COVID-19"
</t>
    </r>
  </si>
  <si>
    <r>
      <rPr>
        <b/>
        <sz val="11"/>
        <rFont val="Calibri"/>
        <family val="2"/>
        <scheme val="minor"/>
      </rPr>
      <t>PMF-1 
PK 0+900 (Imágenes 12 y 13)</t>
    </r>
    <r>
      <rPr>
        <sz val="11"/>
        <rFont val="Calibri"/>
        <family val="2"/>
        <scheme val="minor"/>
      </rPr>
      <t xml:space="preserve">, </t>
    </r>
    <r>
      <rPr>
        <b/>
        <sz val="11"/>
        <rFont val="Calibri"/>
        <family val="2"/>
        <scheme val="minor"/>
      </rPr>
      <t>UF3 sector peaje (imágenes 14 y 15)</t>
    </r>
    <r>
      <rPr>
        <sz val="11"/>
        <rFont val="Calibri"/>
        <family val="2"/>
        <scheme val="minor"/>
      </rPr>
      <t xml:space="preserve"> Dentro de las actividades planteadas por el concesionario en cuanto la Implementación de obras de protección de taludes, el concesionario ha realizado la siembra de pastos que ayudan a controlar diferentes factores que influyen en la inestabilidad de los taludes, ya que permiten el aislamiento del suelo de las fuerzas de tracción que genera el flujo de agua de escorrentía. 
</t>
    </r>
  </si>
  <si>
    <t>El día 19 de junio de 2020 se realizó la visita de seguimiento y verificaión del sistema de ventilación del túnel existente en conjunto con la interventoría, la cual obedece al compromiso adquirido por DEVIMAR durante el recorrido de obra el pasado 14 de mayo de 2020, la visita la acompañó el ingeniero Jose Florez, quien explicón en detalle el funcionamiento del sistema de ventilación y notificó los cambios en la técnología aplicada actualmente, los cuales incluyen la inversión de 200000 dólares en el cambio de variadores de potencia, además de actividades como limpieza mecánica cada dos semanas y lavado a presión semanal.</t>
  </si>
  <si>
    <t xml:space="preserve">De acuerdo con las visitas realizadas por la interventoría el concesionario dispone en cada frente de obra una zona de bioseguridad para descontaminación de acuerdo con las actividades propuestas en el documento de la empresa Consorcio Mar 1, con Titulo "Consideraciones de Bioseguridad ante el COVID-19" </t>
  </si>
  <si>
    <r>
      <rPr>
        <b/>
        <sz val="11"/>
        <rFont val="Calibri"/>
        <family val="2"/>
        <scheme val="minor"/>
      </rPr>
      <t>PMF 16
UF3 Portal Medellín</t>
    </r>
    <r>
      <rPr>
        <sz val="11"/>
        <rFont val="Calibri"/>
        <family val="2"/>
        <scheme val="minor"/>
      </rPr>
      <t>, El concesionario realiza el barrido de las vías, con el fin de evitar las emisiones fugitivas de material particulado</t>
    </r>
  </si>
  <si>
    <t xml:space="preserve">PMB-01, PMB-03 y PMB 05
PK 31+600 CD (imágenes 1-4)
Previo al desarrollo de las actividades de aprovechamiento forestal el concesionario realizó las labores de identificación de individuos  y la ubicación exacta del sitio de aprovechamiento, además se realizaron actividades de ahuyentamiento de fauna y manejo de nidos, madrigueras y refugios de fauna. 
Luego de esto se realizaron actividades de apeo con motosierras,  trozado de los troncos y disposición de la madera, además de las actividades de chipeado </t>
  </si>
  <si>
    <r>
      <t xml:space="preserve">PMF-01, PMF10
</t>
    </r>
    <r>
      <rPr>
        <sz val="11"/>
        <rFont val="Calibri"/>
        <family val="2"/>
        <scheme val="minor"/>
      </rPr>
      <t>PK 23+200CD PK 25+000 (Imagen 5) y PK 25+600 CD (Imagen 6), El concesionario realiza la construcción de obras de drenajes con el fin de captar, conducir y evacuar de manera eficiente las aguas de escorrentía, además se observa la limpieza de limpieza de canale (imágenes 7 y 8)</t>
    </r>
    <r>
      <rPr>
        <sz val="11"/>
        <color theme="1"/>
        <rFont val="Calibri"/>
        <family val="2"/>
        <scheme val="minor"/>
      </rPr>
      <t xml:space="preserve">
 </t>
    </r>
  </si>
  <si>
    <t>PK</t>
  </si>
  <si>
    <t>PMF-02
PK 22+700, (imágenes 9 y 10) el concesionario dispone en la ribera del río Aurrá de estructuras de contención y protección tipo trinchos revestidos con geotextil u   para evitar la caída de material de excavación proveniente de los cassion al cauce del río.</t>
  </si>
  <si>
    <r>
      <rPr>
        <b/>
        <sz val="11"/>
        <rFont val="Calibri"/>
        <family val="2"/>
        <scheme val="minor"/>
      </rPr>
      <t xml:space="preserve">PMF-01 </t>
    </r>
    <r>
      <rPr>
        <sz val="11"/>
        <rFont val="Calibri"/>
        <family val="2"/>
        <scheme val="minor"/>
      </rPr>
      <t xml:space="preserve">
PK 20 + 000 (Imágenes 11-16): Dentro de las actividades planteadas por el concesionario en cuanto la Implementación de obras de protección de taludes, el concesionario realiza actividades de resiembra con de pastos que ayudan a controlar diferentes factores que influyen en la inestabilidad de los taludes, ya que permiten el aislamiento del suelo de las fuerzas de tracción que genera el flujo de agua de escorrentía</t>
    </r>
  </si>
  <si>
    <t>PK 23+400 CD (Imagen 19) y  PK 22+700 CD (Imagen 20)  PK 21+700 CD (imágenes 21 y 22), Para el manejo de aguas residuales domésticas el concesionario dispone de unidades sanitarias, a las cuales se le realiza el mantenimiento periódico de estas unidades a cargo de la empresa STAP ANTIOQUIA S.A.S.
Los frentes de obra objeto de visita cuentan con contenedores claramente identificados y rotulados.</t>
  </si>
  <si>
    <t>PMF- 09
PK 24+300CD  box coulvert  (Imágenes 23-25) PK 26+400 CD (Imagen 26) box coulvert, estas obras de ocupación de cauce garantizan el discurrir de las aguas pasantes además de la conectividad del recurso entre los puntos de inicio y final de la obra de drenaje.</t>
  </si>
  <si>
    <t xml:space="preserve">PMF 07
PK  22+ 300CD, el concesionairo realiza el suministro de lubricantes en el frente de obra, para lo cual uriliza un “Carro Lubricador”, que consistente en un camión adecuado con varios módulos para el suministro de lubricante nuevo y el recibo de lubricante usado
</t>
  </si>
  <si>
    <t xml:space="preserve">PK  33+100 CD, el concesionario adelanta las labores de construcción  de la escuela los almendros
</t>
  </si>
  <si>
    <r>
      <rPr>
        <b/>
        <sz val="11"/>
        <color theme="1"/>
        <rFont val="Calibri"/>
        <family val="2"/>
        <scheme val="minor"/>
      </rPr>
      <t xml:space="preserve">Fuente de materiales quebrada la Seca, </t>
    </r>
    <r>
      <rPr>
        <sz val="11"/>
        <color theme="1"/>
        <rFont val="Calibri"/>
        <family val="2"/>
        <scheme val="minor"/>
      </rPr>
      <t>se mantiene definido el cauce principal de la quebrada  la Seca y las diferentes celdas de explotación con el fin de controlar el arrastre de materiales y garantizar el flujo permanente de la quebrada.
Actualmente no se realizan operaciones de extracción de material de arrastre.</t>
    </r>
  </si>
  <si>
    <t xml:space="preserve">PMB-07
Humedal la bramadora, el concesionario realizó el aislamiento y la protección del humedal
</t>
  </si>
  <si>
    <t xml:space="preserve">PMF-12
El concesionario realiza los monitoreos de calidad de agua en el sitio de captación sobre el río Cauca denominado CAP-05, con una periodicidad mensual 
</t>
  </si>
  <si>
    <t>realizó aporte adicional</t>
  </si>
  <si>
    <t>Aporte de riesgo compartido</t>
  </si>
  <si>
    <t>Enero-2020</t>
  </si>
  <si>
    <t>Realizo aporte adicional</t>
  </si>
  <si>
    <t>Febrero-2020</t>
  </si>
  <si>
    <t>Marzo-2020</t>
  </si>
  <si>
    <t>Abril-2020</t>
  </si>
  <si>
    <t>Mayo-2020</t>
  </si>
  <si>
    <t>Interventoria y Supervisión</t>
  </si>
  <si>
    <t>Mar-2020</t>
  </si>
  <si>
    <t>incumplido por fecha. Los intereses fueron pagados en el 28 noviembre 2018 y se relaciona en la seccion de intereses.</t>
  </si>
  <si>
    <t>Giro 24</t>
  </si>
  <si>
    <t>Giro 25</t>
  </si>
  <si>
    <t>Giro 25 complemento</t>
  </si>
  <si>
    <t>Aporte de complementario julio 2019</t>
  </si>
  <si>
    <t>Aporte parcial con el pago efectuado el 27 de mayo/2019. Lleva fondeado $843.955.468,24 quedando un faltante de $8.731.705,76. Que se completa con este registro</t>
  </si>
  <si>
    <t>Adicional</t>
  </si>
  <si>
    <t>Giro 31</t>
  </si>
  <si>
    <t>Aporte de enero 31 -2020</t>
  </si>
  <si>
    <t>Cumplio aporte del mes de Enero 2020</t>
  </si>
  <si>
    <t>Giro 32</t>
  </si>
  <si>
    <t>Aporte de Febrero 29 -2020</t>
  </si>
  <si>
    <t>Ene-20</t>
  </si>
  <si>
    <t>incumplido por fecha. Los intereses fueron pagados en el 14 de abril de 2020 y se relaciona en la seccion de intereses.</t>
  </si>
  <si>
    <t>Giro 33</t>
  </si>
  <si>
    <t>Aporte de Marzo 31 -2020</t>
  </si>
  <si>
    <t>Feb-20</t>
  </si>
  <si>
    <t>Cumplio aporte del mes de Marzo 2020</t>
  </si>
  <si>
    <t>Giro 34</t>
  </si>
  <si>
    <t>Aporte de Abril 30 -2020</t>
  </si>
  <si>
    <t>Mar-20</t>
  </si>
  <si>
    <t>Cumplio aporte del mes de Abril 2020</t>
  </si>
  <si>
    <t>Giro 35</t>
  </si>
  <si>
    <t>Aporte de Mayo 31 -2020</t>
  </si>
  <si>
    <t>Abr-20</t>
  </si>
  <si>
    <t>Cumplio aporte del mes de Mayo 2020</t>
  </si>
  <si>
    <t>Giro 36</t>
  </si>
  <si>
    <t>Aporte de Junio 30 -2020</t>
  </si>
  <si>
    <t>May-20</t>
  </si>
  <si>
    <t>Cumplio aporte del mes de Junio 2020</t>
  </si>
  <si>
    <t>SUBTOTAL FONDEOS</t>
  </si>
  <si>
    <t>Sección intereses Ambiental</t>
  </si>
  <si>
    <t xml:space="preserve">Intereses Aporte 15 </t>
  </si>
  <si>
    <t>aportes de interés rendimientos sep 2018</t>
  </si>
  <si>
    <t>Intereses Aportes 25-26-27</t>
  </si>
  <si>
    <t>pago de intereses de los meses saldo de julio 2019 y de los meses de agosto y sept 2019</t>
  </si>
  <si>
    <t>Intereses Aporte 32</t>
  </si>
  <si>
    <t>pago de intereses del  aporte 32</t>
  </si>
  <si>
    <t>SUBTOTAL INTERESES</t>
  </si>
  <si>
    <t>TOTAL AMBIENTAL</t>
  </si>
  <si>
    <t>Predios ll</t>
  </si>
  <si>
    <t>feb-2020</t>
  </si>
  <si>
    <t>Vigencias</t>
  </si>
  <si>
    <t>Respuesta a comunicación EPS4G-1179-19 referente al acceso la Puerta</t>
  </si>
  <si>
    <t>D-02-01-20191113-0010561</t>
  </si>
  <si>
    <t>ESPERA RESPUESTA DEL ESPECIALISTA  DE LA INTERVENTORÍA</t>
  </si>
  <si>
    <t>ALCANCE A LOS COMUNICADOS D-02-01-20200520-01503 Y D-02-01-20200527-01548 REFERENTE A LA MODIFICACION DE DISEÑO GEOMETRICO DE LA UF 1 Y 2,1 ENTREGA DE ANALISIS PREDIAL</t>
  </si>
  <si>
    <t>D-02-01-20200603001611</t>
  </si>
  <si>
    <t>RESPUESTA A COMUNICACIÓN EPS4G-0398-20 REFERENTE A LA ENTREGA DEL DISEÑO ESTRUCTURAL DEL PUENTE 072 K9+400 UF1</t>
  </si>
  <si>
    <t>D-02-01-20200602001606</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</si>
</sst>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7">
    <numFmt numFmtId="164" formatCode="_-* #,##0.00\ _€_-;\-* #,##0.00\ _€_-;_-* &quot;-&quot;??\ _€_-;_-@_-"/>
    <numFmt numFmtId="165" formatCode="_(&quot;$&quot;\ * #,##0.00_);_(&quot;$&quot;\ * \(#,##0.00\);_(&quot;$&quot;\ * &quot;-&quot;??_);_(@_)"/>
    <numFmt numFmtId="166" formatCode="&quot;00&quot;#"/>
    <numFmt numFmtId="167" formatCode="0.000"/>
    <numFmt numFmtId="168" formatCode="\P\R\ 0\+000"/>
    <numFmt numFmtId="169" formatCode="&quot;$&quot;#,##0.00"/>
    <numFmt numFmtId="170" formatCode="_-* #,##0.00000000\ _€_-;\-* #,##0.00000000\ _€_-;_-* &quot;-&quot;??\ _€_-;_-@_-"/>
    <numFmt numFmtId="171" formatCode="#,##0.00000000"/>
    <numFmt numFmtId="172" formatCode="_-* #,##0.0\ _€_-;\-* #,##0.0\ _€_-;_-* &quot;-&quot;??\ _€_-;_-@_-"/>
    <numFmt numFmtId="173" formatCode="&quot;UF &quot;#"/>
    <numFmt numFmtId="174" formatCode="0;[Red]0"/>
    <numFmt numFmtId="175" formatCode="[$-C0A]d\ &quot;de&quot;\ mmmm\ &quot;de&quot;\ yyyy;@"/>
    <numFmt numFmtId="176" formatCode="&quot;$&quot;#,##0.00_);[Red]\(&quot;$&quot;#,##0.00\)"/>
    <numFmt numFmtId="177" formatCode="[$-C0A]mmmm\-yy;@"/>
    <numFmt numFmtId="178" formatCode="_(* #,##0.00_);_(* \(#,##0.00\);_(* &quot;-&quot;??_);_(@_)"/>
    <numFmt numFmtId="179" formatCode="[$-409]d\-mmm\-yy;@"/>
    <numFmt numFmtId="181" formatCode="&quot;$&quot;\ #,##0.00"/>
  </numFmts>
  <fonts count="52" x14ac:knownFonts="1">
    <font>
      <sz val="11"/>
      <color theme="1"/>
      <name val="Calibri"/>
      <family val="2"/>
      <scheme val="minor"/>
    </font>
    <font>
      <sz val="12"/>
      <color theme="1"/>
      <name val="Arial"/>
      <family val="2"/>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sz val="12"/>
      <color theme="1"/>
      <name val="Arial"/>
      <family val="2"/>
    </font>
    <font>
      <b/>
      <sz val="11"/>
      <name val="Calibri"/>
      <family val="2"/>
      <scheme val="minor"/>
    </font>
    <font>
      <b/>
      <vertAlign val="subscript"/>
      <sz val="16"/>
      <name val="Calibri"/>
      <family val="2"/>
      <scheme val="minor"/>
    </font>
    <font>
      <sz val="11"/>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u/>
      <sz val="11"/>
      <color theme="1"/>
      <name val="Arial"/>
      <family val="2"/>
    </font>
    <font>
      <b/>
      <u/>
      <sz val="11"/>
      <color theme="1"/>
      <name val="Arial"/>
      <family val="2"/>
    </font>
    <font>
      <b/>
      <sz val="20"/>
      <color theme="1"/>
      <name val="Calibri"/>
      <family val="2"/>
      <scheme val="minor"/>
    </font>
    <font>
      <b/>
      <sz val="11"/>
      <name val="Calibri"/>
      <family val="2"/>
    </font>
    <font>
      <sz val="26"/>
      <color theme="3" tint="0.79998168889431442"/>
      <name val="Calibri"/>
      <family val="2"/>
      <scheme val="minor"/>
    </font>
    <font>
      <sz val="11"/>
      <name val="Calibri"/>
      <family val="2"/>
    </font>
    <font>
      <u/>
      <sz val="11"/>
      <color theme="10"/>
      <name val="Calibri"/>
      <family val="2"/>
      <scheme val="minor"/>
    </font>
    <font>
      <u/>
      <sz val="11"/>
      <name val="Arial"/>
      <family val="2"/>
    </font>
    <font>
      <b/>
      <i/>
      <sz val="11"/>
      <color theme="1"/>
      <name val="Arial"/>
      <family val="2"/>
    </font>
    <font>
      <sz val="9"/>
      <name val="Arial"/>
      <family val="2"/>
    </font>
    <font>
      <sz val="8"/>
      <name val="Arial"/>
      <family val="2"/>
    </font>
    <font>
      <b/>
      <sz val="14"/>
      <name val="Calibri"/>
      <family val="2"/>
      <scheme val="minor"/>
    </font>
    <font>
      <u/>
      <sz val="11"/>
      <color rgb="FFFF0000"/>
      <name val="Arial"/>
      <family val="2"/>
    </font>
    <font>
      <b/>
      <sz val="10"/>
      <color theme="1"/>
      <name val="Arial Narrow"/>
      <family val="2"/>
    </font>
    <font>
      <b/>
      <sz val="12"/>
      <color theme="1"/>
      <name val="Arial Narrow"/>
      <family val="2"/>
    </font>
    <font>
      <b/>
      <sz val="9"/>
      <color theme="1"/>
      <name val="Arial Narrow"/>
      <family val="2"/>
    </font>
    <font>
      <sz val="9"/>
      <color theme="0"/>
      <name val="Arial Narrow"/>
      <family val="2"/>
    </font>
    <font>
      <sz val="10"/>
      <color theme="1"/>
      <name val="Arial Narrow"/>
      <family val="2"/>
    </font>
    <font>
      <b/>
      <sz val="10"/>
      <name val="Calibri"/>
      <family val="2"/>
      <scheme val="minor"/>
    </font>
    <font>
      <sz val="12"/>
      <name val="Arial"/>
      <family val="2"/>
    </font>
    <font>
      <b/>
      <sz val="9"/>
      <color theme="1"/>
      <name val="Calibri"/>
      <family val="2"/>
      <scheme val="minor"/>
    </font>
    <font>
      <b/>
      <sz val="10"/>
      <color rgb="FF000000"/>
      <name val="Arial"/>
      <family val="2"/>
    </font>
  </fonts>
  <fills count="22">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
      <patternFill patternType="solid">
        <fgColor rgb="FFD8D5C4"/>
        <bgColor indexed="64"/>
      </patternFill>
    </fill>
    <fill>
      <patternFill patternType="solid">
        <fgColor rgb="FFDDD9C4"/>
        <bgColor indexed="64"/>
      </patternFill>
    </fill>
    <fill>
      <patternFill patternType="solid">
        <fgColor theme="2"/>
        <bgColor indexed="64"/>
      </patternFill>
    </fill>
  </fills>
  <borders count="70">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medium">
        <color indexed="64"/>
      </right>
      <top/>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medium">
        <color indexed="64"/>
      </bottom>
      <diagonal/>
    </border>
    <border>
      <left style="thin">
        <color indexed="64"/>
      </left>
      <right/>
      <top style="medium">
        <color indexed="64"/>
      </top>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thin">
        <color auto="1"/>
      </left>
      <right style="thin">
        <color auto="1"/>
      </right>
      <top style="medium">
        <color auto="1"/>
      </top>
      <bottom/>
      <diagonal/>
    </border>
    <border>
      <left style="thin">
        <color auto="1"/>
      </left>
      <right style="thin">
        <color auto="1"/>
      </right>
      <top/>
      <bottom style="medium">
        <color auto="1"/>
      </bottom>
      <diagonal/>
    </border>
    <border>
      <left style="medium">
        <color auto="1"/>
      </left>
      <right style="thin">
        <color auto="1"/>
      </right>
      <top/>
      <bottom style="medium">
        <color auto="1"/>
      </bottom>
      <diagonal/>
    </border>
    <border>
      <left style="medium">
        <color auto="1"/>
      </left>
      <right style="medium">
        <color auto="1"/>
      </right>
      <top/>
      <bottom style="thin">
        <color auto="1"/>
      </bottom>
      <diagonal/>
    </border>
    <border>
      <left style="medium">
        <color auto="1"/>
      </left>
      <right style="medium">
        <color auto="1"/>
      </right>
      <top style="thin">
        <color auto="1"/>
      </top>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thin">
        <color auto="1"/>
      </left>
      <right style="thin">
        <color auto="1"/>
      </right>
      <top/>
      <bottom/>
      <diagonal/>
    </border>
    <border>
      <left/>
      <right style="medium">
        <color indexed="64"/>
      </right>
      <top style="thin">
        <color auto="1"/>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auto="1"/>
      </left>
      <right/>
      <top style="thin">
        <color indexed="64"/>
      </top>
      <bottom style="thin">
        <color auto="1"/>
      </bottom>
      <diagonal/>
    </border>
    <border>
      <left style="thin">
        <color indexed="64"/>
      </left>
      <right/>
      <top style="medium">
        <color indexed="64"/>
      </top>
      <bottom style="thin">
        <color auto="1"/>
      </bottom>
      <diagonal/>
    </border>
    <border>
      <left style="medium">
        <color indexed="64"/>
      </left>
      <right style="thin">
        <color auto="1"/>
      </right>
      <top style="thin">
        <color auto="1"/>
      </top>
      <bottom style="thin">
        <color auto="1"/>
      </bottom>
      <diagonal/>
    </border>
    <border>
      <left/>
      <right style="thin">
        <color indexed="64"/>
      </right>
      <top style="medium">
        <color indexed="64"/>
      </top>
      <bottom/>
      <diagonal/>
    </border>
    <border>
      <left/>
      <right style="thin">
        <color auto="1"/>
      </right>
      <top style="medium">
        <color indexed="64"/>
      </top>
      <bottom style="thin">
        <color auto="1"/>
      </bottom>
      <diagonal/>
    </border>
    <border>
      <left/>
      <right style="thin">
        <color indexed="64"/>
      </right>
      <top/>
      <bottom style="medium">
        <color indexed="64"/>
      </bottom>
      <diagonal/>
    </border>
    <border>
      <left style="thin">
        <color indexed="64"/>
      </left>
      <right/>
      <top style="hair">
        <color indexed="64"/>
      </top>
      <bottom/>
      <diagonal/>
    </border>
    <border>
      <left/>
      <right/>
      <top style="hair">
        <color indexed="64"/>
      </top>
      <bottom/>
      <diagonal/>
    </border>
    <border>
      <left/>
      <right style="thin">
        <color indexed="64"/>
      </right>
      <top style="hair">
        <color indexed="64"/>
      </top>
      <bottom/>
      <diagonal/>
    </border>
  </borders>
  <cellStyleXfs count="18">
    <xf numFmtId="0" fontId="0" fillId="0" borderId="0"/>
    <xf numFmtId="9" fontId="2" fillId="0" borderId="0" applyFont="0" applyFill="0" applyBorder="0" applyAlignment="0" applyProtection="0"/>
    <xf numFmtId="0" fontId="11" fillId="0" borderId="0"/>
    <xf numFmtId="0" fontId="2" fillId="0" borderId="0"/>
    <xf numFmtId="164" fontId="2" fillId="0" borderId="0" applyFont="0" applyFill="0" applyBorder="0" applyAlignment="0" applyProtection="0"/>
    <xf numFmtId="165" fontId="11" fillId="0" borderId="0" applyFont="0" applyFill="0" applyBorder="0" applyAlignment="0" applyProtection="0"/>
    <xf numFmtId="0" fontId="16" fillId="0" borderId="0"/>
    <xf numFmtId="0" fontId="2" fillId="0" borderId="0"/>
    <xf numFmtId="165"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0" fontId="2" fillId="0" borderId="0"/>
    <xf numFmtId="0" fontId="2" fillId="0" borderId="0"/>
    <xf numFmtId="0" fontId="36" fillId="0" borderId="0" applyNumberFormat="0" applyFill="0" applyBorder="0" applyAlignment="0" applyProtection="0"/>
    <xf numFmtId="0" fontId="2" fillId="0" borderId="0"/>
    <xf numFmtId="9" fontId="2" fillId="0" borderId="0" applyFont="0" applyFill="0" applyBorder="0" applyAlignment="0" applyProtection="0"/>
    <xf numFmtId="0" fontId="2" fillId="0" borderId="0"/>
  </cellStyleXfs>
  <cellXfs count="1162">
    <xf numFmtId="0" fontId="0" fillId="0" borderId="0" xfId="0"/>
    <xf numFmtId="0" fontId="4" fillId="0" borderId="0" xfId="0" applyFont="1" applyAlignment="1">
      <alignment wrapText="1"/>
    </xf>
    <xf numFmtId="0" fontId="10" fillId="0" borderId="0" xfId="0" applyFont="1" applyAlignment="1">
      <alignment wrapText="1"/>
    </xf>
    <xf numFmtId="0" fontId="5" fillId="0" borderId="0" xfId="0" applyFont="1" applyAlignment="1">
      <alignment wrapText="1"/>
    </xf>
    <xf numFmtId="0" fontId="5" fillId="0" borderId="1" xfId="0" applyFont="1" applyBorder="1" applyAlignment="1">
      <alignment wrapText="1"/>
    </xf>
    <xf numFmtId="2" fontId="5" fillId="0" borderId="1" xfId="0" applyNumberFormat="1" applyFont="1" applyBorder="1" applyAlignment="1">
      <alignment horizontal="center" wrapText="1"/>
    </xf>
    <xf numFmtId="0" fontId="5" fillId="0" borderId="0" xfId="0" applyFont="1"/>
    <xf numFmtId="0" fontId="5" fillId="0" borderId="0" xfId="0" applyFont="1" applyAlignment="1">
      <alignment vertical="center"/>
    </xf>
    <xf numFmtId="0" fontId="12" fillId="0" borderId="1" xfId="0" applyFont="1" applyBorder="1" applyAlignment="1">
      <alignment horizontal="center" vertical="center" wrapText="1"/>
    </xf>
    <xf numFmtId="2" fontId="12" fillId="0" borderId="1" xfId="0" applyNumberFormat="1" applyFont="1" applyBorder="1" applyAlignment="1">
      <alignment horizontal="center" vertical="center" wrapText="1"/>
    </xf>
    <xf numFmtId="2" fontId="6" fillId="0" borderId="1" xfId="0" applyNumberFormat="1" applyFont="1" applyBorder="1" applyAlignment="1">
      <alignment horizontal="center" vertical="center" wrapText="1"/>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10" fontId="5" fillId="0" borderId="1" xfId="1" applyNumberFormat="1" applyFont="1" applyBorder="1" applyAlignment="1">
      <alignment horizontal="center" vertical="center" wrapText="1"/>
    </xf>
    <xf numFmtId="0" fontId="5" fillId="0" borderId="1" xfId="0" applyFont="1" applyBorder="1"/>
    <xf numFmtId="10" fontId="5" fillId="0" borderId="1" xfId="1" applyNumberFormat="1" applyFont="1" applyBorder="1"/>
    <xf numFmtId="2" fontId="5" fillId="0" borderId="1" xfId="0" applyNumberFormat="1" applyFont="1" applyBorder="1" applyAlignment="1">
      <alignment horizontal="center"/>
    </xf>
    <xf numFmtId="1" fontId="7" fillId="0" borderId="1" xfId="1" applyNumberFormat="1" applyFont="1" applyBorder="1" applyAlignment="1">
      <alignment horizontal="center" vertical="center" wrapText="1"/>
    </xf>
    <xf numFmtId="0" fontId="7" fillId="0" borderId="0" xfId="2" applyFont="1" applyAlignment="1">
      <alignment horizontal="center" vertical="center"/>
    </xf>
    <xf numFmtId="2" fontId="7" fillId="0" borderId="1" xfId="1" applyNumberFormat="1" applyFont="1" applyBorder="1" applyAlignment="1">
      <alignment horizontal="center" vertical="center" wrapText="1"/>
    </xf>
    <xf numFmtId="167" fontId="7" fillId="0" borderId="1" xfId="1" applyNumberFormat="1" applyFont="1" applyBorder="1" applyAlignment="1">
      <alignment horizontal="center" vertical="center" wrapText="1"/>
    </xf>
    <xf numFmtId="1" fontId="7" fillId="0" borderId="1" xfId="0" applyNumberFormat="1" applyFont="1" applyBorder="1" applyAlignment="1">
      <alignment horizontal="center" vertical="center" wrapText="1"/>
    </xf>
    <xf numFmtId="0" fontId="10" fillId="0" borderId="0" xfId="0" applyFont="1"/>
    <xf numFmtId="14" fontId="5" fillId="0" borderId="0" xfId="0" applyNumberFormat="1" applyFont="1" applyAlignment="1">
      <alignment wrapText="1"/>
    </xf>
    <xf numFmtId="10" fontId="15" fillId="0" borderId="1" xfId="1" applyNumberFormat="1" applyFont="1" applyBorder="1" applyAlignment="1">
      <alignment horizontal="center" vertical="center" wrapText="1"/>
    </xf>
    <xf numFmtId="2" fontId="4" fillId="0" borderId="0" xfId="0" applyNumberFormat="1" applyFont="1" applyAlignment="1">
      <alignment horizontal="center" wrapText="1"/>
    </xf>
    <xf numFmtId="0" fontId="4" fillId="0" borderId="0" xfId="0" applyFont="1" applyAlignment="1">
      <alignment vertical="center" wrapText="1"/>
    </xf>
    <xf numFmtId="10" fontId="5" fillId="0" borderId="1" xfId="1" applyNumberFormat="1" applyFont="1" applyBorder="1" applyAlignment="1">
      <alignment horizontal="center" vertical="center"/>
    </xf>
    <xf numFmtId="38" fontId="8" fillId="3" borderId="1" xfId="2" applyNumberFormat="1" applyFont="1" applyFill="1" applyBorder="1" applyAlignment="1">
      <alignment vertical="center" wrapText="1"/>
    </xf>
    <xf numFmtId="38" fontId="8" fillId="3" borderId="3" xfId="2" applyNumberFormat="1" applyFont="1" applyFill="1" applyBorder="1" applyAlignment="1">
      <alignment horizontal="center" vertical="center" wrapText="1"/>
    </xf>
    <xf numFmtId="169" fontId="7" fillId="0" borderId="1" xfId="5" applyNumberFormat="1" applyFont="1" applyBorder="1" applyAlignment="1">
      <alignment horizontal="center"/>
    </xf>
    <xf numFmtId="49" fontId="7" fillId="0" borderId="6" xfId="5" applyNumberFormat="1" applyFont="1" applyBorder="1" applyAlignment="1">
      <alignment horizontal="center"/>
    </xf>
    <xf numFmtId="169" fontId="7" fillId="0" borderId="2" xfId="5" applyNumberFormat="1" applyFont="1" applyBorder="1" applyAlignment="1">
      <alignment horizontal="center"/>
    </xf>
    <xf numFmtId="169" fontId="7" fillId="0" borderId="2" xfId="2" applyNumberFormat="1" applyFont="1" applyBorder="1" applyAlignment="1">
      <alignment horizontal="center" vertical="center" wrapText="1"/>
    </xf>
    <xf numFmtId="49" fontId="7" fillId="0" borderId="6" xfId="2" applyNumberFormat="1" applyFont="1" applyBorder="1" applyAlignment="1">
      <alignment horizontal="center" vertical="center" wrapText="1"/>
    </xf>
    <xf numFmtId="169" fontId="7" fillId="0" borderId="6" xfId="2" applyNumberFormat="1" applyFont="1" applyBorder="1" applyAlignment="1">
      <alignment horizontal="center" vertical="center" wrapText="1"/>
    </xf>
    <xf numFmtId="38" fontId="7" fillId="15" borderId="1" xfId="2" applyNumberFormat="1" applyFont="1" applyFill="1" applyBorder="1" applyAlignment="1">
      <alignment horizontal="center" vertical="center" wrapText="1"/>
    </xf>
    <xf numFmtId="169" fontId="7" fillId="15" borderId="1" xfId="5" applyNumberFormat="1" applyFont="1" applyFill="1" applyBorder="1" applyAlignment="1">
      <alignment horizontal="center"/>
    </xf>
    <xf numFmtId="49" fontId="7" fillId="15" borderId="6" xfId="5" applyNumberFormat="1" applyFont="1" applyFill="1" applyBorder="1" applyAlignment="1">
      <alignment horizontal="center"/>
    </xf>
    <xf numFmtId="49" fontId="7" fillId="0" borderId="3" xfId="5" applyNumberFormat="1" applyFont="1" applyBorder="1" applyAlignment="1">
      <alignment horizontal="center" vertical="center" wrapText="1"/>
    </xf>
    <xf numFmtId="49" fontId="7" fillId="0" borderId="3" xfId="5" applyNumberFormat="1" applyFont="1" applyBorder="1" applyAlignment="1">
      <alignment horizontal="center"/>
    </xf>
    <xf numFmtId="169" fontId="7" fillId="0" borderId="2" xfId="5" applyNumberFormat="1" applyFont="1" applyBorder="1" applyAlignment="1">
      <alignment vertical="center" wrapText="1"/>
    </xf>
    <xf numFmtId="15" fontId="7" fillId="0" borderId="3" xfId="2" applyNumberFormat="1" applyFont="1" applyBorder="1" applyAlignment="1">
      <alignment horizontal="center" vertical="center" wrapText="1"/>
    </xf>
    <xf numFmtId="15" fontId="5" fillId="0" borderId="3" xfId="0" applyNumberFormat="1" applyFont="1" applyBorder="1" applyAlignment="1">
      <alignment horizontal="center" vertical="center" wrapText="1"/>
    </xf>
    <xf numFmtId="169" fontId="7" fillId="0" borderId="3" xfId="5" applyNumberFormat="1" applyFont="1" applyBorder="1" applyAlignment="1">
      <alignment vertical="center" wrapText="1"/>
    </xf>
    <xf numFmtId="169" fontId="8" fillId="0" borderId="1" xfId="5" applyNumberFormat="1" applyFont="1" applyBorder="1" applyAlignment="1">
      <alignment horizontal="center" vertical="center" wrapText="1"/>
    </xf>
    <xf numFmtId="0" fontId="7" fillId="0" borderId="3" xfId="2" applyFont="1" applyBorder="1" applyAlignment="1">
      <alignment vertical="center" wrapText="1"/>
    </xf>
    <xf numFmtId="0" fontId="7" fillId="0" borderId="4" xfId="2" applyFont="1" applyBorder="1" applyAlignment="1">
      <alignment vertical="center" wrapText="1"/>
    </xf>
    <xf numFmtId="169" fontId="5" fillId="0" borderId="2" xfId="0" applyNumberFormat="1" applyFont="1" applyBorder="1" applyAlignment="1">
      <alignment horizontal="center" vertical="center" wrapText="1"/>
    </xf>
    <xf numFmtId="169" fontId="5" fillId="0" borderId="4" xfId="0" applyNumberFormat="1" applyFont="1" applyBorder="1" applyAlignment="1">
      <alignment horizontal="center" vertical="center" wrapText="1"/>
    </xf>
    <xf numFmtId="49" fontId="7" fillId="0" borderId="1" xfId="5" applyNumberFormat="1" applyFont="1" applyBorder="1" applyAlignment="1">
      <alignment horizontal="center" vertical="center" wrapText="1"/>
    </xf>
    <xf numFmtId="49" fontId="7" fillId="0" borderId="1" xfId="5" applyNumberFormat="1" applyFont="1" applyBorder="1" applyAlignment="1">
      <alignment horizontal="center"/>
    </xf>
    <xf numFmtId="0" fontId="19" fillId="0" borderId="0" xfId="0" applyFont="1" applyAlignment="1">
      <alignment horizontal="left"/>
    </xf>
    <xf numFmtId="0" fontId="19" fillId="0" borderId="0" xfId="0" applyFont="1"/>
    <xf numFmtId="1" fontId="19" fillId="17" borderId="18" xfId="0" applyNumberFormat="1" applyFont="1" applyFill="1" applyBorder="1" applyAlignment="1">
      <alignment vertical="center"/>
    </xf>
    <xf numFmtId="1" fontId="19" fillId="17" borderId="1" xfId="0" applyNumberFormat="1" applyFont="1" applyFill="1" applyBorder="1" applyAlignment="1">
      <alignment vertical="center"/>
    </xf>
    <xf numFmtId="1" fontId="19" fillId="0" borderId="1" xfId="0" applyNumberFormat="1" applyFont="1" applyBorder="1" applyAlignment="1">
      <alignment vertical="center"/>
    </xf>
    <xf numFmtId="1" fontId="19" fillId="0" borderId="28" xfId="0" applyNumberFormat="1" applyFont="1" applyBorder="1" applyAlignment="1">
      <alignment vertical="center"/>
    </xf>
    <xf numFmtId="1" fontId="19" fillId="0" borderId="11" xfId="0" applyNumberFormat="1" applyFont="1" applyBorder="1" applyAlignment="1">
      <alignment vertical="center"/>
    </xf>
    <xf numFmtId="170" fontId="18" fillId="16" borderId="1" xfId="11" applyNumberFormat="1" applyFont="1" applyFill="1" applyBorder="1" applyAlignment="1">
      <alignment horizontal="right" wrapText="1"/>
    </xf>
    <xf numFmtId="164" fontId="7" fillId="0" borderId="3" xfId="11" applyFont="1" applyBorder="1" applyAlignment="1">
      <alignment vertical="center" wrapText="1"/>
    </xf>
    <xf numFmtId="164" fontId="7" fillId="0" borderId="4" xfId="11" applyFont="1" applyBorder="1" applyAlignment="1">
      <alignment vertical="center" wrapText="1"/>
    </xf>
    <xf numFmtId="0" fontId="8" fillId="0" borderId="9" xfId="0" applyFont="1" applyBorder="1" applyAlignment="1">
      <alignment vertical="center" wrapText="1"/>
    </xf>
    <xf numFmtId="0" fontId="8" fillId="0" borderId="10" xfId="0" applyFont="1" applyBorder="1" applyAlignment="1">
      <alignment vertical="center" wrapText="1"/>
    </xf>
    <xf numFmtId="14" fontId="7" fillId="0" borderId="5" xfId="0" applyNumberFormat="1" applyFont="1" applyBorder="1" applyAlignment="1">
      <alignment vertical="center" wrapText="1"/>
    </xf>
    <xf numFmtId="14" fontId="7" fillId="0" borderId="6" xfId="0" applyNumberFormat="1" applyFont="1" applyBorder="1" applyAlignment="1">
      <alignment vertical="center" wrapText="1"/>
    </xf>
    <xf numFmtId="14" fontId="7" fillId="0" borderId="7" xfId="0" applyNumberFormat="1" applyFont="1" applyBorder="1" applyAlignment="1">
      <alignment vertical="center" wrapText="1"/>
    </xf>
    <xf numFmtId="0" fontId="8" fillId="0" borderId="8" xfId="0" applyFont="1" applyBorder="1" applyAlignment="1">
      <alignment vertical="center" wrapText="1"/>
    </xf>
    <xf numFmtId="0" fontId="7" fillId="6" borderId="0" xfId="0" applyFont="1" applyFill="1" applyAlignment="1">
      <alignment vertical="center" wrapText="1"/>
    </xf>
    <xf numFmtId="0" fontId="7" fillId="0" borderId="6" xfId="0" quotePrefix="1" applyFont="1" applyBorder="1" applyAlignment="1">
      <alignment horizontal="left" vertical="center" wrapText="1"/>
    </xf>
    <xf numFmtId="0" fontId="7" fillId="0" borderId="0" xfId="0" quotePrefix="1" applyFont="1" applyAlignment="1">
      <alignment horizontal="left" vertical="center" wrapText="1"/>
    </xf>
    <xf numFmtId="49" fontId="8" fillId="0" borderId="3" xfId="0" applyNumberFormat="1" applyFont="1" applyBorder="1" applyAlignment="1">
      <alignment horizontal="left" vertical="center" wrapText="1"/>
    </xf>
    <xf numFmtId="169" fontId="7" fillId="0" borderId="1" xfId="5" applyNumberFormat="1" applyFont="1" applyBorder="1" applyAlignment="1">
      <alignment vertical="center" wrapText="1"/>
    </xf>
    <xf numFmtId="0" fontId="7" fillId="6" borderId="3" xfId="0" applyFont="1" applyFill="1" applyBorder="1" applyAlignment="1">
      <alignment horizontal="center" vertical="center" wrapText="1"/>
    </xf>
    <xf numFmtId="0" fontId="8" fillId="3" borderId="11" xfId="0" applyFont="1" applyFill="1" applyBorder="1" applyAlignment="1">
      <alignment horizontal="center" vertical="center" wrapText="1"/>
    </xf>
    <xf numFmtId="0" fontId="4" fillId="0" borderId="0" xfId="0" applyFont="1" applyAlignment="1">
      <alignment vertical="top" wrapText="1"/>
    </xf>
    <xf numFmtId="0" fontId="4" fillId="0" borderId="1" xfId="0" applyFont="1" applyBorder="1" applyAlignment="1">
      <alignment wrapText="1"/>
    </xf>
    <xf numFmtId="164" fontId="4" fillId="0" borderId="0" xfId="11" applyFont="1" applyAlignment="1">
      <alignment wrapText="1"/>
    </xf>
    <xf numFmtId="178" fontId="4" fillId="0" borderId="0" xfId="0" applyNumberFormat="1" applyFont="1" applyAlignment="1">
      <alignment wrapText="1"/>
    </xf>
    <xf numFmtId="38" fontId="7" fillId="0" borderId="1" xfId="2" applyNumberFormat="1" applyFont="1" applyBorder="1" applyAlignment="1">
      <alignment horizontal="center" vertical="center" wrapText="1"/>
    </xf>
    <xf numFmtId="38" fontId="8" fillId="0" borderId="1" xfId="2" applyNumberFormat="1" applyFont="1" applyBorder="1" applyAlignment="1">
      <alignment horizontal="center" vertical="center" wrapText="1"/>
    </xf>
    <xf numFmtId="38" fontId="7" fillId="0" borderId="3" xfId="2" applyNumberFormat="1" applyFont="1" applyBorder="1" applyAlignment="1">
      <alignment horizontal="center" vertical="center" wrapText="1"/>
    </xf>
    <xf numFmtId="38" fontId="7" fillId="0" borderId="0" xfId="2" applyNumberFormat="1" applyFont="1" applyAlignment="1">
      <alignment horizontal="center" vertical="center" wrapText="1"/>
    </xf>
    <xf numFmtId="169" fontId="5" fillId="0" borderId="0" xfId="0" applyNumberFormat="1" applyFont="1" applyAlignment="1">
      <alignment horizontal="center" vertical="center" wrapText="1"/>
    </xf>
    <xf numFmtId="0" fontId="5" fillId="0" borderId="0" xfId="0" applyFont="1" applyAlignment="1">
      <alignment horizontal="center" vertical="center" wrapText="1"/>
    </xf>
    <xf numFmtId="171" fontId="18" fillId="16" borderId="0" xfId="0" applyNumberFormat="1" applyFont="1" applyFill="1" applyAlignment="1">
      <alignment horizontal="right" wrapText="1"/>
    </xf>
    <xf numFmtId="49" fontId="7" fillId="0" borderId="0" xfId="5" applyNumberFormat="1" applyFont="1" applyAlignment="1">
      <alignment horizontal="center"/>
    </xf>
    <xf numFmtId="169" fontId="2" fillId="0" borderId="0" xfId="0" applyNumberFormat="1" applyFont="1" applyAlignment="1">
      <alignment horizontal="center" vertical="center" wrapText="1"/>
    </xf>
    <xf numFmtId="0" fontId="0" fillId="0" borderId="0" xfId="0" applyAlignment="1">
      <alignment horizontal="center" vertical="center" wrapText="1"/>
    </xf>
    <xf numFmtId="0" fontId="20" fillId="0" borderId="0" xfId="0" applyFont="1"/>
    <xf numFmtId="38" fontId="7" fillId="0" borderId="1" xfId="2" applyNumberFormat="1" applyFont="1" applyBorder="1" applyAlignment="1">
      <alignment horizontal="center"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15" fontId="7" fillId="0" borderId="1" xfId="0"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0" fontId="8" fillId="4" borderId="1" xfId="0" applyFont="1" applyFill="1" applyBorder="1" applyAlignment="1">
      <alignment horizontal="center" vertical="center" wrapText="1"/>
    </xf>
    <xf numFmtId="49" fontId="9" fillId="0" borderId="3" xfId="0" applyNumberFormat="1" applyFont="1" applyBorder="1" applyAlignment="1">
      <alignment horizontal="left" vertical="center" wrapText="1"/>
    </xf>
    <xf numFmtId="0" fontId="6" fillId="0" borderId="1" xfId="0" applyFont="1" applyBorder="1" applyAlignment="1">
      <alignment horizontal="center" vertical="center" wrapText="1"/>
    </xf>
    <xf numFmtId="0" fontId="5" fillId="0" borderId="1" xfId="0" applyFont="1" applyBorder="1" applyAlignment="1">
      <alignment horizontal="center"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0" fontId="5" fillId="0" borderId="1" xfId="0" applyFont="1" applyBorder="1" applyAlignment="1">
      <alignment horizontal="center" wrapText="1"/>
    </xf>
    <xf numFmtId="0" fontId="7" fillId="6" borderId="1" xfId="0" applyFont="1" applyFill="1" applyBorder="1" applyAlignment="1">
      <alignment horizontal="center" vertical="center" wrapText="1"/>
    </xf>
    <xf numFmtId="0" fontId="0" fillId="0" borderId="0" xfId="0"/>
    <xf numFmtId="0" fontId="5" fillId="0" borderId="0" xfId="0" applyFont="1" applyAlignment="1">
      <alignment horizontal="left" vertical="center" wrapText="1"/>
    </xf>
    <xf numFmtId="0" fontId="7" fillId="0" borderId="11" xfId="0" applyFont="1" applyBorder="1" applyAlignment="1">
      <alignment horizontal="center" vertical="center" wrapText="1"/>
    </xf>
    <xf numFmtId="0" fontId="7" fillId="0" borderId="13" xfId="2" applyFont="1" applyBorder="1" applyAlignment="1">
      <alignment horizontal="center" vertical="center" wrapText="1"/>
    </xf>
    <xf numFmtId="169" fontId="7" fillId="0" borderId="2" xfId="5" applyNumberFormat="1" applyFont="1" applyBorder="1" applyAlignment="1">
      <alignment horizontal="center" vertical="center" wrapText="1"/>
    </xf>
    <xf numFmtId="169" fontId="7" fillId="0" borderId="3" xfId="5" applyNumberFormat="1" applyFont="1" applyBorder="1" applyAlignment="1">
      <alignment horizontal="center" vertical="center" wrapText="1"/>
    </xf>
    <xf numFmtId="169" fontId="7" fillId="15" borderId="2" xfId="5" applyNumberFormat="1" applyFont="1" applyFill="1" applyBorder="1" applyAlignment="1">
      <alignment horizontal="center"/>
    </xf>
    <xf numFmtId="171" fontId="18" fillId="16" borderId="1" xfId="0" applyNumberFormat="1" applyFont="1" applyFill="1" applyBorder="1" applyAlignment="1">
      <alignment horizontal="right" wrapText="1"/>
    </xf>
    <xf numFmtId="49" fontId="7" fillId="0" borderId="3" xfId="5" applyNumberFormat="1" applyFont="1" applyBorder="1" applyAlignment="1">
      <alignment horizontal="right" wrapText="1"/>
    </xf>
    <xf numFmtId="49" fontId="7" fillId="0" borderId="3" xfId="5" applyNumberFormat="1" applyFont="1" applyBorder="1" applyAlignment="1">
      <alignment horizontal="right"/>
    </xf>
    <xf numFmtId="169" fontId="5" fillId="0" borderId="2" xfId="0" applyNumberFormat="1" applyFont="1" applyBorder="1" applyAlignment="1">
      <alignment horizontal="right" wrapText="1"/>
    </xf>
    <xf numFmtId="49" fontId="7" fillId="0" borderId="1" xfId="5" applyNumberFormat="1" applyFont="1" applyBorder="1" applyAlignment="1">
      <alignment horizontal="right" wrapText="1"/>
    </xf>
    <xf numFmtId="49" fontId="7" fillId="0" borderId="1" xfId="5" applyNumberFormat="1" applyFont="1" applyBorder="1" applyAlignment="1">
      <alignment horizontal="right"/>
    </xf>
    <xf numFmtId="170" fontId="18" fillId="0" borderId="1" xfId="11" applyNumberFormat="1" applyFont="1" applyBorder="1" applyAlignment="1">
      <alignment horizontal="right" wrapText="1"/>
    </xf>
    <xf numFmtId="176" fontId="5" fillId="0" borderId="1" xfId="8" applyNumberFormat="1" applyFont="1" applyBorder="1"/>
    <xf numFmtId="49" fontId="7" fillId="0" borderId="3" xfId="5" applyNumberFormat="1" applyFont="1" applyBorder="1" applyAlignment="1">
      <alignment horizontal="right" vertical="center" wrapText="1"/>
    </xf>
    <xf numFmtId="177" fontId="7" fillId="0" borderId="3" xfId="5" applyNumberFormat="1" applyFont="1" applyBorder="1" applyAlignment="1">
      <alignment horizontal="right"/>
    </xf>
    <xf numFmtId="176" fontId="7" fillId="0" borderId="3" xfId="5" applyNumberFormat="1" applyFont="1" applyBorder="1" applyAlignment="1">
      <alignment vertical="center" wrapText="1"/>
    </xf>
    <xf numFmtId="176" fontId="7" fillId="0" borderId="3" xfId="5" applyNumberFormat="1" applyFont="1" applyBorder="1" applyAlignment="1">
      <alignment wrapText="1"/>
    </xf>
    <xf numFmtId="170" fontId="18" fillId="16" borderId="1" xfId="11" applyNumberFormat="1" applyFont="1" applyFill="1" applyBorder="1" applyAlignment="1">
      <alignment horizontal="right" vertical="center" wrapText="1"/>
    </xf>
    <xf numFmtId="49" fontId="7" fillId="0" borderId="1" xfId="5" applyNumberFormat="1" applyFont="1" applyBorder="1" applyAlignment="1">
      <alignment horizontal="right" vertical="center" wrapText="1"/>
    </xf>
    <xf numFmtId="0" fontId="0" fillId="0" borderId="0" xfId="0" applyAlignment="1">
      <alignment wrapText="1"/>
    </xf>
    <xf numFmtId="17" fontId="23" fillId="0" borderId="11" xfId="12" applyNumberFormat="1" applyFont="1" applyBorder="1" applyAlignment="1">
      <alignment horizontal="center" vertical="center"/>
    </xf>
    <xf numFmtId="9" fontId="7" fillId="0" borderId="2" xfId="0" applyNumberFormat="1" applyFont="1" applyBorder="1" applyAlignment="1">
      <alignment horizontal="center" vertical="center" wrapText="1"/>
    </xf>
    <xf numFmtId="9" fontId="7" fillId="0" borderId="4" xfId="0" applyNumberFormat="1" applyFont="1" applyBorder="1" applyAlignment="1">
      <alignment horizontal="center" vertical="center" wrapText="1"/>
    </xf>
    <xf numFmtId="0" fontId="0" fillId="0" borderId="0" xfId="0"/>
    <xf numFmtId="0" fontId="2" fillId="0" borderId="0" xfId="12"/>
    <xf numFmtId="17" fontId="23" fillId="0" borderId="1" xfId="12" applyNumberFormat="1" applyFont="1" applyBorder="1" applyAlignment="1">
      <alignment horizontal="center" vertical="center"/>
    </xf>
    <xf numFmtId="169" fontId="5" fillId="0" borderId="2" xfId="0" applyNumberFormat="1" applyFont="1" applyBorder="1" applyAlignment="1">
      <alignment horizontal="right" vertical="center" wrapText="1"/>
    </xf>
    <xf numFmtId="38" fontId="8" fillId="3" borderId="11" xfId="0" applyNumberFormat="1" applyFont="1" applyFill="1" applyBorder="1" applyAlignment="1">
      <alignment horizontal="center" vertical="center" wrapText="1"/>
    </xf>
    <xf numFmtId="169" fontId="2" fillId="0" borderId="0" xfId="0" applyNumberFormat="1" applyFont="1" applyAlignment="1">
      <alignment horizontal="right" wrapText="1"/>
    </xf>
    <xf numFmtId="0" fontId="2" fillId="0" borderId="0" xfId="0" applyFont="1" applyAlignment="1">
      <alignment horizontal="center" vertical="center" wrapText="1"/>
    </xf>
    <xf numFmtId="1" fontId="12" fillId="0" borderId="28" xfId="0" applyNumberFormat="1" applyFont="1" applyBorder="1" applyAlignment="1">
      <alignment horizontal="center" vertical="center" wrapText="1"/>
    </xf>
    <xf numFmtId="0" fontId="12" fillId="0" borderId="28" xfId="0" applyFont="1" applyBorder="1" applyAlignment="1">
      <alignment horizontal="center" vertical="center" wrapText="1"/>
    </xf>
    <xf numFmtId="9" fontId="19" fillId="17" borderId="4" xfId="1" applyFont="1" applyFill="1" applyBorder="1" applyAlignment="1">
      <alignment horizontal="center" vertical="center" wrapText="1"/>
    </xf>
    <xf numFmtId="1" fontId="12" fillId="17" borderId="1" xfId="0" applyNumberFormat="1" applyFont="1" applyFill="1" applyBorder="1" applyAlignment="1">
      <alignment vertical="center"/>
    </xf>
    <xf numFmtId="9" fontId="19" fillId="0" borderId="4" xfId="1" applyFont="1" applyBorder="1" applyAlignment="1">
      <alignment horizontal="center" vertical="center" wrapText="1"/>
    </xf>
    <xf numFmtId="1" fontId="12" fillId="0" borderId="1" xfId="0" applyNumberFormat="1" applyFont="1" applyBorder="1" applyAlignment="1">
      <alignment vertical="center"/>
    </xf>
    <xf numFmtId="9" fontId="19" fillId="0" borderId="4" xfId="1" applyFont="1" applyBorder="1" applyAlignment="1">
      <alignment horizontal="center"/>
    </xf>
    <xf numFmtId="174" fontId="11" fillId="0" borderId="1" xfId="0" applyNumberFormat="1" applyFont="1" applyBorder="1" applyAlignment="1">
      <alignment vertical="center"/>
    </xf>
    <xf numFmtId="9" fontId="19" fillId="0" borderId="7" xfId="1" applyFont="1" applyBorder="1" applyAlignment="1">
      <alignment horizontal="center"/>
    </xf>
    <xf numFmtId="9" fontId="19" fillId="0" borderId="37" xfId="1" applyFont="1" applyBorder="1" applyAlignment="1">
      <alignment horizontal="center"/>
    </xf>
    <xf numFmtId="170" fontId="18" fillId="0" borderId="1" xfId="11" applyNumberFormat="1" applyFont="1" applyFill="1" applyBorder="1" applyAlignment="1">
      <alignment horizontal="right" vertical="center" wrapText="1"/>
    </xf>
    <xf numFmtId="49" fontId="7" fillId="0" borderId="1" xfId="5" applyNumberFormat="1" applyFont="1" applyFill="1" applyBorder="1" applyAlignment="1">
      <alignment horizontal="right" vertical="center" wrapText="1"/>
    </xf>
    <xf numFmtId="0" fontId="8" fillId="0" borderId="1" xfId="0" applyFont="1" applyBorder="1" applyAlignment="1">
      <alignment horizontal="center" vertical="center" wrapText="1"/>
    </xf>
    <xf numFmtId="10" fontId="8" fillId="0" borderId="1" xfId="1"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2" fontId="6" fillId="0" borderId="1" xfId="1" applyNumberFormat="1" applyFont="1" applyBorder="1" applyAlignment="1">
      <alignment horizontal="center" vertical="center"/>
    </xf>
    <xf numFmtId="15" fontId="6" fillId="0" borderId="1" xfId="0" applyNumberFormat="1" applyFont="1" applyBorder="1" applyAlignment="1">
      <alignment horizontal="center" vertical="center"/>
    </xf>
    <xf numFmtId="1" fontId="6" fillId="0" borderId="1" xfId="0" applyNumberFormat="1" applyFont="1" applyBorder="1" applyAlignment="1">
      <alignment horizontal="center" vertical="center"/>
    </xf>
    <xf numFmtId="9" fontId="7" fillId="0" borderId="1" xfId="1" applyNumberFormat="1" applyFont="1" applyBorder="1" applyAlignment="1">
      <alignment horizontal="center" vertical="center" wrapText="1"/>
    </xf>
    <xf numFmtId="9" fontId="7" fillId="0" borderId="1" xfId="1" applyNumberFormat="1" applyFont="1" applyBorder="1" applyAlignment="1">
      <alignment horizontal="center" vertical="center"/>
    </xf>
    <xf numFmtId="14" fontId="33" fillId="0" borderId="1" xfId="12" applyNumberFormat="1" applyFont="1" applyBorder="1" applyAlignment="1">
      <alignment horizontal="center" vertical="center"/>
    </xf>
    <xf numFmtId="0" fontId="41" fillId="0" borderId="8" xfId="12" applyFont="1" applyBorder="1" applyAlignment="1">
      <alignment vertical="center"/>
    </xf>
    <xf numFmtId="0" fontId="41" fillId="0" borderId="9" xfId="12" applyFont="1" applyBorder="1" applyAlignment="1">
      <alignment vertical="center"/>
    </xf>
    <xf numFmtId="0" fontId="41" fillId="0" borderId="10" xfId="12" applyFont="1" applyBorder="1" applyAlignment="1">
      <alignment vertical="center"/>
    </xf>
    <xf numFmtId="0" fontId="13" fillId="12" borderId="13" xfId="0" applyFont="1" applyFill="1" applyBorder="1" applyAlignment="1">
      <alignment horizontal="center" vertical="center" textRotation="90" wrapText="1"/>
    </xf>
    <xf numFmtId="0" fontId="23" fillId="0" borderId="1" xfId="12" applyFont="1" applyBorder="1" applyAlignment="1">
      <alignment horizontal="center" vertical="center"/>
    </xf>
    <xf numFmtId="0" fontId="23" fillId="0" borderId="11" xfId="12" applyFont="1" applyBorder="1" applyAlignment="1">
      <alignment horizontal="center" vertical="center"/>
    </xf>
    <xf numFmtId="0" fontId="23" fillId="0" borderId="1" xfId="12" applyFont="1" applyBorder="1" applyAlignment="1">
      <alignment horizontal="center" vertical="center"/>
    </xf>
    <xf numFmtId="0" fontId="3" fillId="20" borderId="0" xfId="12" applyFont="1" applyFill="1" applyAlignment="1">
      <alignment horizontal="center" vertical="center" wrapText="1"/>
    </xf>
    <xf numFmtId="0" fontId="23" fillId="0" borderId="4" xfId="12" applyFont="1" applyBorder="1" applyAlignment="1">
      <alignment horizontal="center" vertical="center"/>
    </xf>
    <xf numFmtId="0" fontId="43" fillId="0" borderId="1" xfId="15" applyFont="1" applyBorder="1" applyAlignment="1">
      <alignment horizontal="center" vertical="center" wrapText="1"/>
    </xf>
    <xf numFmtId="0" fontId="45" fillId="0" borderId="1" xfId="15" applyFont="1" applyBorder="1" applyAlignment="1">
      <alignment horizontal="center" vertical="center"/>
    </xf>
    <xf numFmtId="0" fontId="45" fillId="0" borderId="27" xfId="15" applyFont="1" applyBorder="1" applyAlignment="1">
      <alignment horizontal="center" vertical="center"/>
    </xf>
    <xf numFmtId="17" fontId="43" fillId="0" borderId="1" xfId="15" applyNumberFormat="1" applyFont="1" applyBorder="1" applyAlignment="1">
      <alignment horizontal="center"/>
    </xf>
    <xf numFmtId="0" fontId="45" fillId="0" borderId="1" xfId="15" applyFont="1" applyBorder="1" applyAlignment="1">
      <alignment horizontal="center"/>
    </xf>
    <xf numFmtId="0" fontId="45" fillId="0" borderId="27" xfId="15" applyFont="1" applyBorder="1" applyAlignment="1">
      <alignment horizontal="center"/>
    </xf>
    <xf numFmtId="0" fontId="46" fillId="0" borderId="22" xfId="15" applyFont="1" applyBorder="1"/>
    <xf numFmtId="0" fontId="46" fillId="0" borderId="0" xfId="15" applyFont="1" applyAlignment="1">
      <alignment vertical="center"/>
    </xf>
    <xf numFmtId="9" fontId="47" fillId="17" borderId="1" xfId="16" applyFont="1" applyFill="1" applyBorder="1" applyAlignment="1">
      <alignment horizontal="center" vertical="center" wrapText="1"/>
    </xf>
    <xf numFmtId="1" fontId="12" fillId="17" borderId="18" xfId="0" applyNumberFormat="1" applyFont="1" applyFill="1" applyBorder="1" applyAlignment="1">
      <alignment vertical="center"/>
    </xf>
    <xf numFmtId="9" fontId="47" fillId="0" borderId="1" xfId="16" applyFont="1" applyBorder="1" applyAlignment="1">
      <alignment horizontal="center" vertical="center" wrapText="1"/>
    </xf>
    <xf numFmtId="9" fontId="47" fillId="0" borderId="1" xfId="16" applyFont="1" applyBorder="1" applyAlignment="1">
      <alignment horizontal="center"/>
    </xf>
    <xf numFmtId="1" fontId="12" fillId="17" borderId="12" xfId="0" applyNumberFormat="1" applyFont="1" applyFill="1" applyBorder="1" applyAlignment="1">
      <alignment vertical="center"/>
    </xf>
    <xf numFmtId="9" fontId="47" fillId="0" borderId="28" xfId="16" applyFont="1" applyBorder="1" applyAlignment="1">
      <alignment horizontal="center"/>
    </xf>
    <xf numFmtId="14" fontId="35" fillId="18" borderId="11" xfId="7" applyNumberFormat="1" applyFont="1" applyFill="1" applyBorder="1" applyAlignment="1">
      <alignment horizontal="center" vertical="center"/>
    </xf>
    <xf numFmtId="0" fontId="5" fillId="0" borderId="24" xfId="0" applyFont="1" applyBorder="1"/>
    <xf numFmtId="0" fontId="0" fillId="0" borderId="0" xfId="12" applyFont="1"/>
    <xf numFmtId="0" fontId="13" fillId="12" borderId="13" xfId="0" applyFont="1" applyFill="1" applyBorder="1" applyAlignment="1">
      <alignment horizontal="center" vertical="center" textRotation="90" wrapText="1"/>
    </xf>
    <xf numFmtId="0" fontId="43" fillId="0" borderId="0" xfId="15" applyFont="1" applyAlignment="1">
      <alignment horizontal="center" vertical="center"/>
    </xf>
    <xf numFmtId="0" fontId="45" fillId="0" borderId="0" xfId="15" applyFont="1" applyAlignment="1">
      <alignment horizontal="center" vertical="center"/>
    </xf>
    <xf numFmtId="0" fontId="45" fillId="0" borderId="0" xfId="15" applyFont="1" applyAlignment="1">
      <alignment horizontal="center"/>
    </xf>
    <xf numFmtId="0" fontId="46" fillId="0" borderId="0" xfId="15" applyFont="1" applyAlignment="1">
      <alignment horizontal="center" vertical="center"/>
    </xf>
    <xf numFmtId="0" fontId="7" fillId="6" borderId="8" xfId="0" applyFont="1" applyFill="1" applyBorder="1" applyAlignment="1">
      <alignment horizontal="center" vertical="center" wrapText="1"/>
    </xf>
    <xf numFmtId="0" fontId="7" fillId="6" borderId="9" xfId="0" applyFont="1" applyFill="1" applyBorder="1" applyAlignment="1">
      <alignment horizontal="center" vertical="center" wrapText="1"/>
    </xf>
    <xf numFmtId="38" fontId="7" fillId="6" borderId="9" xfId="0" applyNumberFormat="1" applyFont="1" applyFill="1" applyBorder="1" applyAlignment="1">
      <alignment horizontal="left" vertical="center" wrapText="1"/>
    </xf>
    <xf numFmtId="38" fontId="7" fillId="6" borderId="9" xfId="0" applyNumberFormat="1" applyFont="1" applyFill="1" applyBorder="1" applyAlignment="1">
      <alignment horizontal="center" vertical="center" wrapText="1"/>
    </xf>
    <xf numFmtId="14" fontId="7" fillId="6" borderId="9" xfId="0" applyNumberFormat="1" applyFont="1" applyFill="1" applyBorder="1" applyAlignment="1">
      <alignment horizontal="center" vertical="center" wrapText="1"/>
    </xf>
    <xf numFmtId="14" fontId="7" fillId="6" borderId="10" xfId="0" applyNumberFormat="1" applyFont="1" applyFill="1" applyBorder="1" applyAlignment="1">
      <alignment horizontal="center" vertical="center" wrapText="1"/>
    </xf>
    <xf numFmtId="17" fontId="23" fillId="0" borderId="7" xfId="12" applyNumberFormat="1" applyFont="1" applyBorder="1" applyAlignment="1">
      <alignment horizontal="center" vertical="center"/>
    </xf>
    <xf numFmtId="0" fontId="13" fillId="12" borderId="13" xfId="0" applyFont="1" applyFill="1" applyBorder="1" applyAlignment="1">
      <alignment horizontal="center" vertical="center" textRotation="90" wrapText="1"/>
    </xf>
    <xf numFmtId="0" fontId="27" fillId="0" borderId="0" xfId="0" applyFont="1" applyAlignment="1">
      <alignment horizontal="left" vertical="top" wrapText="1"/>
    </xf>
    <xf numFmtId="0" fontId="1" fillId="0" borderId="14" xfId="0" applyFont="1" applyBorder="1" applyAlignment="1">
      <alignment horizontal="center" vertical="center" wrapText="1"/>
    </xf>
    <xf numFmtId="0" fontId="1" fillId="0" borderId="0" xfId="0" applyFont="1" applyBorder="1" applyAlignment="1">
      <alignment horizontal="center" vertical="center" wrapText="1"/>
    </xf>
    <xf numFmtId="0" fontId="12" fillId="0" borderId="29" xfId="0" applyFont="1" applyBorder="1" applyAlignment="1">
      <alignment horizontal="center" vertical="center"/>
    </xf>
    <xf numFmtId="0" fontId="13" fillId="12" borderId="13" xfId="0" applyFont="1" applyFill="1" applyBorder="1" applyAlignment="1">
      <alignment horizontal="center" vertical="center" textRotation="90" wrapText="1"/>
    </xf>
    <xf numFmtId="0" fontId="2" fillId="7" borderId="0" xfId="12" applyFill="1"/>
    <xf numFmtId="0" fontId="27" fillId="0" borderId="0" xfId="0" applyFont="1" applyAlignment="1">
      <alignment horizontal="left" vertical="top" wrapText="1"/>
    </xf>
    <xf numFmtId="0" fontId="1" fillId="0" borderId="14" xfId="0" applyFont="1" applyBorder="1" applyAlignment="1">
      <alignment horizontal="center" vertical="center" wrapText="1"/>
    </xf>
    <xf numFmtId="14" fontId="33" fillId="0" borderId="18" xfId="12" applyNumberFormat="1" applyFont="1" applyBorder="1" applyAlignment="1">
      <alignment horizontal="center" vertical="center"/>
    </xf>
    <xf numFmtId="17" fontId="23" fillId="0" borderId="28" xfId="12" applyNumberFormat="1" applyFont="1" applyBorder="1" applyAlignment="1">
      <alignment horizontal="center" vertical="center"/>
    </xf>
    <xf numFmtId="0" fontId="23" fillId="0" borderId="28" xfId="12" applyFont="1" applyBorder="1" applyAlignment="1">
      <alignment horizontal="center" vertical="center"/>
    </xf>
    <xf numFmtId="0" fontId="12" fillId="0" borderId="0" xfId="0" applyFont="1" applyAlignment="1">
      <alignment horizontal="center" vertical="center"/>
    </xf>
    <xf numFmtId="0" fontId="19" fillId="0" borderId="0" xfId="0" applyFont="1" applyAlignment="1">
      <alignment horizontal="left" vertical="top"/>
    </xf>
    <xf numFmtId="38" fontId="7" fillId="6" borderId="1" xfId="0" applyNumberFormat="1" applyFont="1" applyFill="1" applyBorder="1" applyAlignment="1">
      <alignment horizontal="center" vertical="center" wrapText="1"/>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8" fillId="0" borderId="4" xfId="0" applyFont="1" applyBorder="1" applyAlignment="1">
      <alignment horizontal="center" vertical="center" wrapText="1"/>
    </xf>
    <xf numFmtId="0" fontId="8" fillId="0" borderId="1" xfId="2" applyFont="1" applyBorder="1" applyAlignment="1">
      <alignment horizontal="center" vertical="center" wrapText="1"/>
    </xf>
    <xf numFmtId="0" fontId="8" fillId="0" borderId="1" xfId="2" applyFont="1" applyBorder="1" applyAlignment="1">
      <alignment horizontal="center" vertical="center"/>
    </xf>
    <xf numFmtId="0" fontId="8" fillId="0" borderId="3" xfId="0" applyFont="1" applyBorder="1" applyAlignment="1">
      <alignment horizontal="center" vertical="center" wrapText="1"/>
    </xf>
    <xf numFmtId="0" fontId="5" fillId="0" borderId="1" xfId="0" applyFont="1" applyBorder="1" applyAlignment="1">
      <alignment horizontal="center" vertical="center" wrapText="1"/>
    </xf>
    <xf numFmtId="0" fontId="7" fillId="0" borderId="1" xfId="2" applyFont="1" applyBorder="1" applyAlignment="1">
      <alignment horizontal="center" vertical="center" wrapText="1"/>
    </xf>
    <xf numFmtId="0" fontId="2" fillId="0" borderId="1" xfId="0" applyFont="1" applyBorder="1" applyAlignment="1">
      <alignment horizontal="center" vertical="center" wrapText="1"/>
    </xf>
    <xf numFmtId="169" fontId="7" fillId="0" borderId="1" xfId="5" applyNumberFormat="1" applyFont="1" applyBorder="1" applyAlignment="1">
      <alignment horizontal="right" vertical="center" wrapText="1"/>
    </xf>
    <xf numFmtId="38" fontId="8" fillId="3" borderId="1" xfId="2" applyNumberFormat="1" applyFont="1" applyFill="1" applyBorder="1" applyAlignment="1">
      <alignment horizontal="center" vertical="center" wrapText="1"/>
    </xf>
    <xf numFmtId="169" fontId="7" fillId="0" borderId="2" xfId="5" applyNumberFormat="1" applyFont="1" applyBorder="1" applyAlignment="1">
      <alignment horizontal="right" wrapText="1"/>
    </xf>
    <xf numFmtId="169" fontId="2" fillId="0" borderId="1" xfId="0" applyNumberFormat="1" applyFont="1" applyBorder="1" applyAlignment="1">
      <alignment horizontal="center" vertical="center" wrapText="1"/>
    </xf>
    <xf numFmtId="0" fontId="0" fillId="0" borderId="1" xfId="0" applyBorder="1" applyAlignment="1">
      <alignment horizontal="center" vertical="center" wrapText="1"/>
    </xf>
    <xf numFmtId="169" fontId="5" fillId="0" borderId="1" xfId="0" applyNumberFormat="1" applyFont="1" applyBorder="1" applyAlignment="1">
      <alignment horizontal="right" wrapText="1"/>
    </xf>
    <xf numFmtId="169" fontId="7" fillId="0" borderId="1" xfId="5" applyNumberFormat="1" applyFont="1" applyBorder="1" applyAlignment="1">
      <alignment horizontal="center" vertical="center" wrapText="1"/>
    </xf>
    <xf numFmtId="169" fontId="7" fillId="0" borderId="0" xfId="5" applyNumberFormat="1" applyFont="1" applyAlignment="1">
      <alignment horizontal="center" vertical="center" wrapText="1"/>
    </xf>
    <xf numFmtId="0" fontId="7" fillId="0" borderId="0" xfId="2" applyFont="1" applyAlignment="1">
      <alignment horizontal="center" vertical="center" wrapText="1"/>
    </xf>
    <xf numFmtId="169" fontId="5" fillId="0" borderId="1" xfId="0" applyNumberFormat="1" applyFont="1" applyBorder="1" applyAlignment="1">
      <alignment horizontal="center" vertical="center" wrapText="1"/>
    </xf>
    <xf numFmtId="169" fontId="2" fillId="0" borderId="2" xfId="0" applyNumberFormat="1" applyFont="1" applyBorder="1" applyAlignment="1">
      <alignment horizontal="right" wrapText="1"/>
    </xf>
    <xf numFmtId="164" fontId="7" fillId="0" borderId="4" xfId="11" applyFont="1" applyBorder="1" applyAlignment="1">
      <alignment horizontal="right" wrapText="1"/>
    </xf>
    <xf numFmtId="169" fontId="7" fillId="0" borderId="2" xfId="5" applyNumberFormat="1" applyFont="1" applyBorder="1" applyAlignment="1">
      <alignment horizontal="right" vertical="center" wrapText="1"/>
    </xf>
    <xf numFmtId="169" fontId="7" fillId="0" borderId="1" xfId="2" applyNumberFormat="1" applyFont="1" applyBorder="1" applyAlignment="1">
      <alignment horizontal="center" vertical="center" wrapText="1"/>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0" fontId="7" fillId="0" borderId="2" xfId="2" applyFont="1" applyBorder="1" applyAlignment="1">
      <alignment horizontal="left" vertical="center" wrapText="1"/>
    </xf>
    <xf numFmtId="0" fontId="7" fillId="0" borderId="3" xfId="2" applyFont="1" applyBorder="1" applyAlignment="1">
      <alignment horizontal="left" vertical="center" wrapText="1"/>
    </xf>
    <xf numFmtId="0" fontId="7" fillId="0" borderId="4" xfId="2" applyFont="1" applyBorder="1" applyAlignment="1">
      <alignment horizontal="left" vertical="center" wrapText="1"/>
    </xf>
    <xf numFmtId="0" fontId="6" fillId="0" borderId="1" xfId="0" applyFont="1" applyBorder="1" applyAlignment="1">
      <alignment horizontal="center" vertical="center" wrapText="1"/>
    </xf>
    <xf numFmtId="0" fontId="8" fillId="0" borderId="2" xfId="0" applyFont="1" applyBorder="1" applyAlignment="1">
      <alignment horizontal="center" vertical="center" wrapText="1"/>
    </xf>
    <xf numFmtId="0" fontId="8" fillId="0" borderId="4" xfId="0" applyFont="1" applyBorder="1" applyAlignment="1">
      <alignment horizontal="center" vertical="center" wrapText="1"/>
    </xf>
    <xf numFmtId="0" fontId="8" fillId="0" borderId="1" xfId="0" applyFont="1" applyBorder="1" applyAlignment="1">
      <alignment horizontal="center" vertical="center" wrapText="1"/>
    </xf>
    <xf numFmtId="0" fontId="7" fillId="0" borderId="1" xfId="0" applyFont="1" applyBorder="1" applyAlignment="1">
      <alignment horizontal="left" vertical="center" wrapText="1"/>
    </xf>
    <xf numFmtId="2" fontId="7" fillId="0" borderId="2" xfId="1" applyNumberFormat="1" applyFont="1" applyBorder="1" applyAlignment="1">
      <alignment horizontal="center" vertical="center" wrapText="1"/>
    </xf>
    <xf numFmtId="2" fontId="7" fillId="0" borderId="4" xfId="1" applyNumberFormat="1" applyFont="1" applyBorder="1" applyAlignment="1">
      <alignment horizontal="center" vertical="center" wrapText="1"/>
    </xf>
    <xf numFmtId="0" fontId="7" fillId="0" borderId="2" xfId="0" applyFont="1" applyBorder="1" applyAlignment="1">
      <alignment horizontal="left" vertical="center" wrapText="1"/>
    </xf>
    <xf numFmtId="0" fontId="7" fillId="0" borderId="3" xfId="0" applyFont="1" applyBorder="1" applyAlignment="1">
      <alignment horizontal="left" vertical="center" wrapText="1"/>
    </xf>
    <xf numFmtId="0" fontId="7" fillId="0" borderId="4" xfId="0" applyFont="1" applyBorder="1" applyAlignment="1">
      <alignment horizontal="left" vertical="center" wrapText="1"/>
    </xf>
    <xf numFmtId="38" fontId="5" fillId="6" borderId="2" xfId="0" applyNumberFormat="1" applyFont="1" applyFill="1" applyBorder="1" applyAlignment="1">
      <alignment horizontal="center" vertical="center" wrapText="1"/>
    </xf>
    <xf numFmtId="38" fontId="5" fillId="6" borderId="3" xfId="0" applyNumberFormat="1" applyFont="1" applyFill="1" applyBorder="1" applyAlignment="1">
      <alignment horizontal="center" vertical="center" wrapText="1"/>
    </xf>
    <xf numFmtId="38" fontId="5" fillId="6" borderId="4" xfId="0" applyNumberFormat="1" applyFont="1" applyFill="1" applyBorder="1" applyAlignment="1">
      <alignment horizontal="center" vertical="center" wrapText="1"/>
    </xf>
    <xf numFmtId="38" fontId="7" fillId="6" borderId="1" xfId="0" applyNumberFormat="1" applyFont="1" applyFill="1" applyBorder="1" applyAlignment="1">
      <alignment horizontal="left" vertical="center" wrapText="1"/>
    </xf>
    <xf numFmtId="38" fontId="5" fillId="6" borderId="1" xfId="0" applyNumberFormat="1" applyFont="1" applyFill="1" applyBorder="1" applyAlignment="1">
      <alignment horizontal="left" vertical="center" wrapText="1"/>
    </xf>
    <xf numFmtId="10" fontId="7" fillId="0" borderId="2"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0" fontId="7" fillId="0" borderId="1" xfId="2" applyFont="1" applyBorder="1" applyAlignment="1">
      <alignment horizontal="center" vertical="center" wrapText="1"/>
    </xf>
    <xf numFmtId="0" fontId="8" fillId="0" borderId="1" xfId="2" applyFont="1" applyBorder="1" applyAlignment="1">
      <alignment horizontal="center" vertical="center" wrapText="1"/>
    </xf>
    <xf numFmtId="0" fontId="8" fillId="11" borderId="2" xfId="0" applyFont="1" applyFill="1" applyBorder="1" applyAlignment="1">
      <alignment horizontal="center" vertical="center" wrapText="1"/>
    </xf>
    <xf numFmtId="0" fontId="8" fillId="11" borderId="3" xfId="0" applyFont="1" applyFill="1" applyBorder="1" applyAlignment="1">
      <alignment horizontal="center" vertical="center" wrapText="1"/>
    </xf>
    <xf numFmtId="0" fontId="8" fillId="11" borderId="4" xfId="0" applyFont="1" applyFill="1" applyBorder="1" applyAlignment="1">
      <alignment horizontal="center" vertical="center" wrapText="1"/>
    </xf>
    <xf numFmtId="15" fontId="7" fillId="0" borderId="1" xfId="0" applyNumberFormat="1" applyFont="1" applyBorder="1" applyAlignment="1">
      <alignment horizontal="center" vertical="center" wrapText="1"/>
    </xf>
    <xf numFmtId="0" fontId="7" fillId="0" borderId="2"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18" fillId="0" borderId="2" xfId="0" applyFont="1" applyBorder="1" applyAlignment="1">
      <alignment horizontal="center" vertical="center" wrapText="1"/>
    </xf>
    <xf numFmtId="0" fontId="18" fillId="0" borderId="4" xfId="0" applyFont="1" applyBorder="1" applyAlignment="1">
      <alignment horizontal="center" vertical="center" wrapText="1"/>
    </xf>
    <xf numFmtId="2" fontId="7" fillId="0" borderId="3" xfId="1" applyNumberFormat="1" applyFont="1" applyBorder="1" applyAlignment="1">
      <alignment horizontal="center" vertical="center" wrapText="1"/>
    </xf>
    <xf numFmtId="0" fontId="3" fillId="12" borderId="2" xfId="0" applyFont="1" applyFill="1" applyBorder="1" applyAlignment="1">
      <alignment horizontal="center" vertical="center" wrapText="1"/>
    </xf>
    <xf numFmtId="0" fontId="6" fillId="12" borderId="3" xfId="0" applyFont="1" applyFill="1" applyBorder="1" applyAlignment="1">
      <alignment horizontal="center" vertical="center" wrapText="1"/>
    </xf>
    <xf numFmtId="0" fontId="6" fillId="12" borderId="4" xfId="0" applyFont="1" applyFill="1" applyBorder="1" applyAlignment="1">
      <alignment horizontal="center" vertical="center" wrapText="1"/>
    </xf>
    <xf numFmtId="38" fontId="5" fillId="6" borderId="1" xfId="0" applyNumberFormat="1" applyFont="1" applyFill="1" applyBorder="1" applyAlignment="1">
      <alignment horizontal="justify" vertical="center" wrapText="1"/>
    </xf>
    <xf numFmtId="0" fontId="6" fillId="0" borderId="2" xfId="0" applyFont="1" applyBorder="1" applyAlignment="1">
      <alignment horizontal="center" vertical="center" wrapText="1"/>
    </xf>
    <xf numFmtId="0" fontId="6" fillId="0" borderId="3" xfId="0" applyFont="1" applyBorder="1" applyAlignment="1">
      <alignment horizontal="center" vertical="center" wrapText="1"/>
    </xf>
    <xf numFmtId="0" fontId="6" fillId="0" borderId="4" xfId="0" applyFont="1" applyBorder="1" applyAlignment="1">
      <alignment horizontal="center" vertical="center" wrapText="1"/>
    </xf>
    <xf numFmtId="0" fontId="7" fillId="0" borderId="2" xfId="2" applyFont="1" applyBorder="1" applyAlignment="1">
      <alignment horizontal="center" vertical="center"/>
    </xf>
    <xf numFmtId="0" fontId="7" fillId="0" borderId="4" xfId="2" applyFont="1" applyBorder="1" applyAlignment="1">
      <alignment horizontal="center" vertical="center"/>
    </xf>
    <xf numFmtId="0" fontId="5" fillId="0" borderId="2" xfId="0" applyFont="1" applyBorder="1" applyAlignment="1">
      <alignment horizontal="center" vertical="center" wrapText="1"/>
    </xf>
    <xf numFmtId="0" fontId="5" fillId="0" borderId="3" xfId="0" applyFont="1" applyBorder="1" applyAlignment="1">
      <alignment horizontal="center" vertical="center" wrapText="1"/>
    </xf>
    <xf numFmtId="0" fontId="5" fillId="0" borderId="4" xfId="0" applyFont="1" applyBorder="1" applyAlignment="1">
      <alignment horizontal="center" vertical="center" wrapText="1"/>
    </xf>
    <xf numFmtId="0" fontId="5" fillId="0" borderId="5" xfId="0" applyFont="1" applyBorder="1" applyAlignment="1">
      <alignment horizontal="center" wrapText="1"/>
    </xf>
    <xf numFmtId="0" fontId="5" fillId="0" borderId="6" xfId="0" applyFont="1" applyBorder="1" applyAlignment="1">
      <alignment horizontal="center" wrapText="1"/>
    </xf>
    <xf numFmtId="0" fontId="5" fillId="0" borderId="7" xfId="0" applyFont="1" applyBorder="1" applyAlignment="1">
      <alignment horizontal="center" wrapText="1"/>
    </xf>
    <xf numFmtId="0" fontId="5" fillId="0" borderId="13" xfId="0" applyFont="1" applyBorder="1" applyAlignment="1">
      <alignment horizontal="center" wrapText="1"/>
    </xf>
    <xf numFmtId="0" fontId="5" fillId="0" borderId="0" xfId="0" applyFont="1" applyAlignment="1">
      <alignment horizontal="center" wrapText="1"/>
    </xf>
    <xf numFmtId="0" fontId="5" fillId="0" borderId="14" xfId="0" applyFont="1" applyBorder="1" applyAlignment="1">
      <alignment horizontal="center" wrapText="1"/>
    </xf>
    <xf numFmtId="0" fontId="5" fillId="0" borderId="8" xfId="0" applyFont="1" applyBorder="1" applyAlignment="1">
      <alignment horizontal="center" wrapText="1"/>
    </xf>
    <xf numFmtId="0" fontId="5" fillId="0" borderId="9" xfId="0" applyFont="1" applyBorder="1" applyAlignment="1">
      <alignment horizontal="center" wrapText="1"/>
    </xf>
    <xf numFmtId="0" fontId="5" fillId="0" borderId="10" xfId="0" applyFont="1" applyBorder="1" applyAlignment="1">
      <alignment horizontal="center" wrapText="1"/>
    </xf>
    <xf numFmtId="0" fontId="8" fillId="0" borderId="2" xfId="2" applyFont="1" applyBorder="1" applyAlignment="1">
      <alignment horizontal="center" vertical="center"/>
    </xf>
    <xf numFmtId="0" fontId="8" fillId="0" borderId="3" xfId="2" applyFont="1" applyBorder="1" applyAlignment="1">
      <alignment horizontal="center" vertical="center"/>
    </xf>
    <xf numFmtId="0" fontId="8" fillId="0" borderId="4" xfId="2" applyFont="1" applyBorder="1" applyAlignment="1">
      <alignment horizontal="center" vertical="center"/>
    </xf>
    <xf numFmtId="2" fontId="5" fillId="0" borderId="5" xfId="1" applyNumberFormat="1" applyFont="1" applyBorder="1" applyAlignment="1">
      <alignment horizontal="center" vertical="center" wrapText="1"/>
    </xf>
    <xf numFmtId="2" fontId="5" fillId="0" borderId="7" xfId="1" applyNumberFormat="1" applyFont="1" applyBorder="1" applyAlignment="1">
      <alignment horizontal="center" vertical="center" wrapText="1"/>
    </xf>
    <xf numFmtId="2" fontId="5" fillId="0" borderId="13" xfId="1" applyNumberFormat="1" applyFont="1" applyBorder="1" applyAlignment="1">
      <alignment horizontal="center" vertical="center" wrapText="1"/>
    </xf>
    <xf numFmtId="2" fontId="5" fillId="0" borderId="14" xfId="1" applyNumberFormat="1" applyFont="1" applyBorder="1" applyAlignment="1">
      <alignment horizontal="center" vertical="center" wrapText="1"/>
    </xf>
    <xf numFmtId="2" fontId="5" fillId="0" borderId="8" xfId="1" applyNumberFormat="1" applyFont="1" applyBorder="1" applyAlignment="1">
      <alignment horizontal="center" vertical="center" wrapText="1"/>
    </xf>
    <xf numFmtId="2" fontId="5" fillId="0" borderId="10" xfId="1" applyNumberFormat="1" applyFont="1" applyBorder="1" applyAlignment="1">
      <alignment horizontal="center" vertical="center" wrapText="1"/>
    </xf>
    <xf numFmtId="1" fontId="5" fillId="0" borderId="11" xfId="0" applyNumberFormat="1" applyFont="1" applyBorder="1" applyAlignment="1">
      <alignment horizontal="center" vertical="center"/>
    </xf>
    <xf numFmtId="1" fontId="5" fillId="0" borderId="56" xfId="0" applyNumberFormat="1" applyFont="1" applyBorder="1" applyAlignment="1">
      <alignment horizontal="center" vertical="center"/>
    </xf>
    <xf numFmtId="1" fontId="5" fillId="0" borderId="12" xfId="0" applyNumberFormat="1" applyFont="1" applyBorder="1" applyAlignment="1">
      <alignment horizontal="center" vertical="center"/>
    </xf>
    <xf numFmtId="2" fontId="5" fillId="0" borderId="2" xfId="1" applyNumberFormat="1" applyFont="1" applyBorder="1" applyAlignment="1">
      <alignment horizontal="center" vertical="center" wrapText="1"/>
    </xf>
    <xf numFmtId="2" fontId="5" fillId="0" borderId="4" xfId="1" applyNumberFormat="1" applyFont="1" applyBorder="1" applyAlignment="1">
      <alignment horizontal="center" vertical="center" wrapText="1"/>
    </xf>
    <xf numFmtId="0" fontId="7" fillId="0" borderId="1" xfId="2" applyFont="1" applyBorder="1" applyAlignment="1">
      <alignment horizontal="left" vertical="center" wrapText="1"/>
    </xf>
    <xf numFmtId="0" fontId="8" fillId="0" borderId="1" xfId="2" applyFont="1" applyBorder="1" applyAlignment="1">
      <alignment horizontal="center" vertical="center"/>
    </xf>
    <xf numFmtId="0" fontId="7" fillId="0" borderId="3" xfId="2" applyFont="1" applyBorder="1" applyAlignment="1">
      <alignment horizontal="center" vertical="center"/>
    </xf>
    <xf numFmtId="0" fontId="6" fillId="10" borderId="2" xfId="0" applyFont="1" applyFill="1" applyBorder="1" applyAlignment="1">
      <alignment horizontal="left" vertical="center" wrapText="1"/>
    </xf>
    <xf numFmtId="0" fontId="6" fillId="10" borderId="3" xfId="0" applyFont="1" applyFill="1" applyBorder="1" applyAlignment="1">
      <alignment horizontal="left" vertical="center" wrapText="1"/>
    </xf>
    <xf numFmtId="0" fontId="6" fillId="10" borderId="4" xfId="0" applyFont="1" applyFill="1" applyBorder="1" applyAlignment="1">
      <alignment horizontal="left" vertical="center" wrapText="1"/>
    </xf>
    <xf numFmtId="49" fontId="5" fillId="0" borderId="2" xfId="0" applyNumberFormat="1" applyFont="1" applyBorder="1" applyAlignment="1">
      <alignment horizontal="center" vertical="center" wrapText="1"/>
    </xf>
    <xf numFmtId="49" fontId="5" fillId="0" borderId="4" xfId="0" applyNumberFormat="1" applyFont="1" applyBorder="1" applyAlignment="1">
      <alignment horizontal="center" vertical="center" wrapText="1"/>
    </xf>
    <xf numFmtId="2" fontId="8" fillId="4" borderId="1" xfId="0" applyNumberFormat="1" applyFont="1" applyFill="1" applyBorder="1" applyAlignment="1">
      <alignment horizontal="center" vertical="center" wrapText="1"/>
    </xf>
    <xf numFmtId="9" fontId="6" fillId="0" borderId="1" xfId="1" applyFont="1" applyBorder="1" applyAlignment="1">
      <alignment horizontal="center" vertical="center" wrapText="1"/>
    </xf>
    <xf numFmtId="0" fontId="8" fillId="0" borderId="5" xfId="2" applyFont="1" applyBorder="1" applyAlignment="1">
      <alignment horizontal="center" vertical="center" wrapText="1"/>
    </xf>
    <xf numFmtId="0" fontId="8" fillId="0" borderId="6" xfId="2" applyFont="1" applyBorder="1" applyAlignment="1">
      <alignment horizontal="center" vertical="center" wrapText="1"/>
    </xf>
    <xf numFmtId="0" fontId="8" fillId="0" borderId="7" xfId="2" applyFont="1" applyBorder="1" applyAlignment="1">
      <alignment horizontal="center" vertical="center" wrapText="1"/>
    </xf>
    <xf numFmtId="0" fontId="8" fillId="0" borderId="8" xfId="2" applyFont="1" applyBorder="1" applyAlignment="1">
      <alignment horizontal="center" vertical="center" wrapText="1"/>
    </xf>
    <xf numFmtId="0" fontId="8" fillId="0" borderId="9" xfId="2" applyFont="1" applyBorder="1" applyAlignment="1">
      <alignment horizontal="center" vertical="center" wrapText="1"/>
    </xf>
    <xf numFmtId="0" fontId="8" fillId="0" borderId="10" xfId="2" applyFont="1" applyBorder="1" applyAlignment="1">
      <alignment horizontal="center" vertical="center" wrapText="1"/>
    </xf>
    <xf numFmtId="0" fontId="7" fillId="0" borderId="1" xfId="0" applyFont="1" applyBorder="1" applyAlignment="1">
      <alignment horizontal="center" vertical="center" wrapText="1"/>
    </xf>
    <xf numFmtId="0" fontId="7" fillId="0" borderId="2" xfId="0" applyFont="1" applyBorder="1" applyAlignment="1">
      <alignment horizontal="center" vertical="center" wrapText="1"/>
    </xf>
    <xf numFmtId="0" fontId="7" fillId="0" borderId="3" xfId="0" applyFont="1" applyBorder="1" applyAlignment="1">
      <alignment horizontal="center" vertical="center" wrapText="1"/>
    </xf>
    <xf numFmtId="0" fontId="7" fillId="0" borderId="4" xfId="0" applyFont="1" applyBorder="1" applyAlignment="1">
      <alignment horizontal="center" vertical="center" wrapText="1"/>
    </xf>
    <xf numFmtId="167" fontId="7" fillId="0" borderId="2" xfId="1" applyNumberFormat="1" applyFont="1" applyBorder="1" applyAlignment="1">
      <alignment horizontal="center" vertical="center" wrapText="1"/>
    </xf>
    <xf numFmtId="167" fontId="7" fillId="0" borderId="4" xfId="1" applyNumberFormat="1" applyFont="1" applyBorder="1" applyAlignment="1">
      <alignment horizontal="center" vertical="center" wrapText="1"/>
    </xf>
    <xf numFmtId="10" fontId="8" fillId="0" borderId="2" xfId="1" applyNumberFormat="1" applyFont="1" applyBorder="1" applyAlignment="1">
      <alignment horizontal="center" vertical="center" wrapText="1"/>
    </xf>
    <xf numFmtId="10" fontId="8" fillId="0" borderId="3" xfId="1" applyNumberFormat="1" applyFont="1" applyBorder="1" applyAlignment="1">
      <alignment horizontal="center" vertical="center" wrapText="1"/>
    </xf>
    <xf numFmtId="10" fontId="8" fillId="0" borderId="4" xfId="1" applyNumberFormat="1" applyFont="1" applyBorder="1" applyAlignment="1">
      <alignment horizontal="center" vertical="center" wrapText="1"/>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3" xfId="0" applyFont="1" applyBorder="1" applyAlignment="1">
      <alignment horizontal="center" vertical="center" wrapText="1"/>
    </xf>
    <xf numFmtId="0" fontId="8" fillId="0" borderId="0" xfId="0" applyFont="1" applyAlignment="1">
      <alignment horizontal="center" vertical="center" wrapText="1"/>
    </xf>
    <xf numFmtId="0" fontId="8" fillId="0" borderId="14"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168" fontId="7" fillId="6" borderId="1" xfId="3" applyNumberFormat="1" applyFont="1" applyFill="1" applyBorder="1" applyAlignment="1">
      <alignment horizontal="center" vertical="center"/>
    </xf>
    <xf numFmtId="38" fontId="7" fillId="0" borderId="2" xfId="0" applyNumberFormat="1" applyFont="1" applyBorder="1" applyAlignment="1">
      <alignment horizontal="left" vertical="center" wrapText="1"/>
    </xf>
    <xf numFmtId="38" fontId="7" fillId="0" borderId="3" xfId="0" applyNumberFormat="1" applyFont="1" applyBorder="1" applyAlignment="1">
      <alignment horizontal="left" vertical="center" wrapText="1"/>
    </xf>
    <xf numFmtId="38" fontId="7" fillId="0" borderId="4" xfId="0" applyNumberFormat="1" applyFont="1" applyBorder="1" applyAlignment="1">
      <alignment horizontal="left" vertical="center" wrapText="1"/>
    </xf>
    <xf numFmtId="0" fontId="7" fillId="0" borderId="5" xfId="0" applyFont="1" applyBorder="1" applyAlignment="1">
      <alignment horizontal="center" vertical="center" wrapText="1"/>
    </xf>
    <xf numFmtId="0" fontId="7" fillId="0" borderId="6" xfId="0" applyFont="1" applyBorder="1" applyAlignment="1">
      <alignment horizontal="center" vertical="center" wrapText="1"/>
    </xf>
    <xf numFmtId="0" fontId="7" fillId="0" borderId="7" xfId="0" applyFont="1" applyBorder="1" applyAlignment="1">
      <alignment horizontal="center" vertical="center" wrapText="1"/>
    </xf>
    <xf numFmtId="0" fontId="7" fillId="0" borderId="8" xfId="0" applyFont="1" applyBorder="1" applyAlignment="1">
      <alignment horizontal="center" vertical="center" wrapText="1"/>
    </xf>
    <xf numFmtId="0" fontId="7" fillId="0" borderId="9" xfId="0" applyFont="1" applyBorder="1" applyAlignment="1">
      <alignment horizontal="center" vertical="center" wrapText="1"/>
    </xf>
    <xf numFmtId="0" fontId="7" fillId="0" borderId="10" xfId="0" applyFont="1" applyBorder="1" applyAlignment="1">
      <alignment horizontal="center" vertical="center" wrapText="1"/>
    </xf>
    <xf numFmtId="38" fontId="7" fillId="0" borderId="2" xfId="0" applyNumberFormat="1" applyFont="1" applyBorder="1" applyAlignment="1">
      <alignment horizontal="left" vertical="top" wrapText="1"/>
    </xf>
    <xf numFmtId="38" fontId="7" fillId="0" borderId="3" xfId="0" applyNumberFormat="1" applyFont="1" applyBorder="1" applyAlignment="1">
      <alignment horizontal="left" vertical="top" wrapText="1"/>
    </xf>
    <xf numFmtId="38" fontId="7" fillId="0" borderId="4" xfId="0" applyNumberFormat="1" applyFont="1" applyBorder="1" applyAlignment="1">
      <alignment horizontal="left" vertical="top" wrapText="1"/>
    </xf>
    <xf numFmtId="38" fontId="7" fillId="0" borderId="5" xfId="0" applyNumberFormat="1" applyFont="1" applyBorder="1" applyAlignment="1">
      <alignment horizontal="center" vertical="center" wrapText="1"/>
    </xf>
    <xf numFmtId="38" fontId="7" fillId="0" borderId="6" xfId="0" applyNumberFormat="1" applyFont="1" applyBorder="1" applyAlignment="1">
      <alignment horizontal="center" vertical="center" wrapText="1"/>
    </xf>
    <xf numFmtId="38" fontId="7" fillId="0" borderId="7" xfId="0" applyNumberFormat="1" applyFont="1" applyBorder="1" applyAlignment="1">
      <alignment horizontal="center" vertical="center" wrapText="1"/>
    </xf>
    <xf numFmtId="38" fontId="7" fillId="0" borderId="8" xfId="0" applyNumberFormat="1" applyFont="1" applyBorder="1" applyAlignment="1">
      <alignment horizontal="center" vertical="center" wrapText="1"/>
    </xf>
    <xf numFmtId="38" fontId="7" fillId="0" borderId="9" xfId="0" applyNumberFormat="1" applyFont="1" applyBorder="1" applyAlignment="1">
      <alignment horizontal="center" vertical="center" wrapText="1"/>
    </xf>
    <xf numFmtId="38" fontId="7" fillId="0" borderId="10" xfId="0" applyNumberFormat="1" applyFont="1" applyBorder="1" applyAlignment="1">
      <alignment horizontal="center" vertical="center" wrapText="1"/>
    </xf>
    <xf numFmtId="0" fontId="8" fillId="0" borderId="3" xfId="0" applyFont="1" applyBorder="1" applyAlignment="1">
      <alignment horizontal="center" vertical="center" wrapText="1"/>
    </xf>
    <xf numFmtId="0" fontId="8" fillId="0" borderId="1" xfId="0" applyFont="1" applyBorder="1" applyAlignment="1">
      <alignment horizontal="center" vertical="center"/>
    </xf>
    <xf numFmtId="10" fontId="8" fillId="0" borderId="1" xfId="1" applyNumberFormat="1" applyFont="1" applyBorder="1" applyAlignment="1">
      <alignment horizontal="center" vertical="center" wrapText="1"/>
    </xf>
    <xf numFmtId="10" fontId="7" fillId="0" borderId="1" xfId="1" applyNumberFormat="1" applyFont="1" applyBorder="1" applyAlignment="1">
      <alignment horizontal="center" vertical="center" wrapText="1"/>
    </xf>
    <xf numFmtId="0" fontId="8" fillId="11" borderId="2" xfId="0" applyFont="1" applyFill="1" applyBorder="1" applyAlignment="1">
      <alignment vertical="center" wrapText="1"/>
    </xf>
    <xf numFmtId="0" fontId="8" fillId="11" borderId="3" xfId="0" applyFont="1" applyFill="1" applyBorder="1" applyAlignment="1">
      <alignment vertical="center" wrapText="1"/>
    </xf>
    <xf numFmtId="0" fontId="8" fillId="11" borderId="4" xfId="0" applyFont="1" applyFill="1" applyBorder="1" applyAlignment="1">
      <alignment vertical="center" wrapText="1"/>
    </xf>
    <xf numFmtId="0" fontId="6" fillId="0" borderId="2" xfId="0" applyFont="1" applyBorder="1" applyAlignment="1">
      <alignment horizontal="center" wrapText="1"/>
    </xf>
    <xf numFmtId="0" fontId="6" fillId="0" borderId="3" xfId="0" applyFont="1" applyBorder="1" applyAlignment="1">
      <alignment horizontal="center" wrapText="1"/>
    </xf>
    <xf numFmtId="0" fontId="6" fillId="0" borderId="4" xfId="0" applyFont="1" applyBorder="1" applyAlignment="1">
      <alignment horizontal="center" wrapText="1"/>
    </xf>
    <xf numFmtId="0" fontId="14" fillId="0" borderId="2" xfId="0" applyFont="1" applyBorder="1" applyAlignment="1">
      <alignment horizontal="center" vertical="center" wrapText="1"/>
    </xf>
    <xf numFmtId="0" fontId="14" fillId="0" borderId="3" xfId="0" applyFont="1" applyBorder="1" applyAlignment="1">
      <alignment horizontal="center" vertical="center" wrapText="1"/>
    </xf>
    <xf numFmtId="0" fontId="14" fillId="0" borderId="4" xfId="0" applyFont="1" applyBorder="1" applyAlignment="1">
      <alignment horizontal="center" vertical="center" wrapText="1"/>
    </xf>
    <xf numFmtId="0" fontId="13" fillId="0" borderId="2" xfId="0" applyFont="1" applyBorder="1" applyAlignment="1">
      <alignment horizontal="center" vertical="center" textRotation="90" wrapText="1"/>
    </xf>
    <xf numFmtId="0" fontId="13" fillId="0" borderId="3" xfId="0" applyFont="1" applyBorder="1" applyAlignment="1">
      <alignment horizontal="center" vertical="center" textRotation="90" wrapText="1"/>
    </xf>
    <xf numFmtId="0" fontId="13" fillId="0" borderId="4" xfId="0" applyFont="1" applyBorder="1" applyAlignment="1">
      <alignment horizontal="center" vertical="center" textRotation="90" wrapText="1"/>
    </xf>
    <xf numFmtId="15" fontId="7" fillId="0" borderId="2" xfId="0" applyNumberFormat="1" applyFont="1" applyBorder="1" applyAlignment="1">
      <alignment horizontal="center" vertical="center" wrapText="1"/>
    </xf>
    <xf numFmtId="15" fontId="7" fillId="0" borderId="4" xfId="0" applyNumberFormat="1" applyFont="1" applyBorder="1" applyAlignment="1">
      <alignment horizontal="center" vertical="center" wrapText="1"/>
    </xf>
    <xf numFmtId="0" fontId="8" fillId="0" borderId="2" xfId="0" applyFont="1" applyBorder="1" applyAlignment="1">
      <alignment horizontal="center" vertical="center"/>
    </xf>
    <xf numFmtId="0" fontId="8" fillId="0" borderId="3" xfId="0" applyFont="1" applyBorder="1" applyAlignment="1">
      <alignment horizontal="center" vertical="center"/>
    </xf>
    <xf numFmtId="0" fontId="8" fillId="0" borderId="4" xfId="0" applyFont="1" applyBorder="1" applyAlignment="1">
      <alignment horizontal="center" vertical="center"/>
    </xf>
    <xf numFmtId="9" fontId="8" fillId="0" borderId="2" xfId="1" applyNumberFormat="1" applyFont="1" applyBorder="1" applyAlignment="1">
      <alignment horizontal="center" vertical="center" wrapText="1"/>
    </xf>
    <xf numFmtId="9" fontId="8" fillId="0" borderId="4" xfId="1" applyNumberFormat="1" applyFont="1" applyBorder="1" applyAlignment="1">
      <alignment horizontal="center" vertical="center" wrapText="1"/>
    </xf>
    <xf numFmtId="9" fontId="8" fillId="0" borderId="3" xfId="1" applyNumberFormat="1" applyFont="1" applyBorder="1" applyAlignment="1">
      <alignment horizontal="center" vertical="center" wrapText="1"/>
    </xf>
    <xf numFmtId="0" fontId="8" fillId="10" borderId="2" xfId="0" applyFont="1" applyFill="1" applyBorder="1" applyAlignment="1">
      <alignment horizontal="center" vertical="center" wrapText="1"/>
    </xf>
    <xf numFmtId="0" fontId="8" fillId="10" borderId="3" xfId="0" applyFont="1" applyFill="1" applyBorder="1" applyAlignment="1">
      <alignment horizontal="center" vertical="center" wrapText="1"/>
    </xf>
    <xf numFmtId="0" fontId="8" fillId="10" borderId="4" xfId="0" applyFont="1" applyFill="1" applyBorder="1" applyAlignment="1">
      <alignment horizontal="center" vertical="center" wrapText="1"/>
    </xf>
    <xf numFmtId="9" fontId="7" fillId="0" borderId="2" xfId="1" applyNumberFormat="1" applyFont="1" applyBorder="1" applyAlignment="1">
      <alignment horizontal="center" vertical="center" wrapText="1"/>
    </xf>
    <xf numFmtId="9" fontId="7" fillId="0" borderId="3" xfId="1" applyNumberFormat="1" applyFont="1" applyBorder="1" applyAlignment="1">
      <alignment horizontal="center" vertical="center" wrapText="1"/>
    </xf>
    <xf numFmtId="9" fontId="7" fillId="0" borderId="4" xfId="1" applyNumberFormat="1" applyFont="1" applyBorder="1" applyAlignment="1">
      <alignment horizontal="center" vertical="center" wrapText="1"/>
    </xf>
    <xf numFmtId="0" fontId="8" fillId="4" borderId="2" xfId="0" applyFont="1" applyFill="1" applyBorder="1" applyAlignment="1">
      <alignment horizontal="center" vertical="center" wrapText="1"/>
    </xf>
    <xf numFmtId="0" fontId="8" fillId="4" borderId="3" xfId="0" applyFont="1" applyFill="1" applyBorder="1" applyAlignment="1">
      <alignment horizontal="center" vertical="center" wrapText="1"/>
    </xf>
    <xf numFmtId="0" fontId="8" fillId="4" borderId="4" xfId="0" applyFont="1" applyFill="1" applyBorder="1" applyAlignment="1">
      <alignment horizontal="center" vertical="center" wrapText="1"/>
    </xf>
    <xf numFmtId="0" fontId="3" fillId="12" borderId="3" xfId="0" applyFont="1" applyFill="1" applyBorder="1" applyAlignment="1">
      <alignment horizontal="left" vertical="center" wrapText="1"/>
    </xf>
    <xf numFmtId="0" fontId="6" fillId="12" borderId="3" xfId="0" applyFont="1" applyFill="1" applyBorder="1" applyAlignment="1">
      <alignment horizontal="left" vertical="center" wrapText="1"/>
    </xf>
    <xf numFmtId="0" fontId="6" fillId="12" borderId="4" xfId="0" applyFont="1" applyFill="1" applyBorder="1" applyAlignment="1">
      <alignment horizontal="left" vertical="center" wrapText="1"/>
    </xf>
    <xf numFmtId="0" fontId="8" fillId="3" borderId="2" xfId="0" applyFont="1" applyFill="1" applyBorder="1" applyAlignment="1">
      <alignment horizontal="center" vertical="center" wrapText="1"/>
    </xf>
    <xf numFmtId="0" fontId="8" fillId="3" borderId="4" xfId="0" applyFont="1" applyFill="1" applyBorder="1" applyAlignment="1">
      <alignment horizontal="center" vertical="center" wrapText="1"/>
    </xf>
    <xf numFmtId="0" fontId="7" fillId="0" borderId="13" xfId="0" applyFont="1" applyBorder="1" applyAlignment="1">
      <alignment horizontal="center" vertical="center" wrapText="1"/>
    </xf>
    <xf numFmtId="0" fontId="7" fillId="0" borderId="0" xfId="0" applyFont="1" applyAlignment="1">
      <alignment horizontal="center" vertical="center" wrapText="1"/>
    </xf>
    <xf numFmtId="0" fontId="7" fillId="0" borderId="14" xfId="0" applyFont="1" applyBorder="1" applyAlignment="1">
      <alignment horizontal="center" vertical="center" wrapText="1"/>
    </xf>
    <xf numFmtId="0" fontId="8" fillId="3" borderId="3" xfId="0" applyFont="1" applyFill="1" applyBorder="1" applyAlignment="1">
      <alignment horizontal="center" vertical="center" wrapText="1"/>
    </xf>
    <xf numFmtId="9" fontId="8" fillId="0" borderId="6" xfId="1" applyFont="1" applyBorder="1" applyAlignment="1">
      <alignment horizontal="center" vertical="center" wrapText="1"/>
    </xf>
    <xf numFmtId="9" fontId="8" fillId="0" borderId="7" xfId="1" applyFont="1" applyBorder="1" applyAlignment="1">
      <alignment horizontal="center" vertical="center" wrapText="1"/>
    </xf>
    <xf numFmtId="9" fontId="8" fillId="0" borderId="9" xfId="1" applyFont="1" applyBorder="1" applyAlignment="1">
      <alignment horizontal="center" vertical="center" wrapText="1"/>
    </xf>
    <xf numFmtId="9" fontId="8" fillId="0" borderId="10" xfId="1" applyFont="1" applyBorder="1" applyAlignment="1">
      <alignment horizontal="center" vertical="center" wrapText="1"/>
    </xf>
    <xf numFmtId="0" fontId="8" fillId="8" borderId="2" xfId="0" applyFont="1" applyFill="1" applyBorder="1" applyAlignment="1">
      <alignment horizontal="left" vertical="center" wrapText="1"/>
    </xf>
    <xf numFmtId="0" fontId="8" fillId="8" borderId="3" xfId="0" applyFont="1" applyFill="1" applyBorder="1" applyAlignment="1">
      <alignment horizontal="left" vertical="center" wrapText="1"/>
    </xf>
    <xf numFmtId="0" fontId="8" fillId="8" borderId="4" xfId="0" applyFont="1" applyFill="1" applyBorder="1" applyAlignment="1">
      <alignment horizontal="left" vertical="center" wrapText="1"/>
    </xf>
    <xf numFmtId="9" fontId="8" fillId="0" borderId="1" xfId="0" applyNumberFormat="1" applyFont="1" applyBorder="1" applyAlignment="1">
      <alignment horizontal="center" vertical="center" wrapText="1"/>
    </xf>
    <xf numFmtId="0" fontId="13" fillId="12" borderId="5" xfId="0" applyFont="1" applyFill="1" applyBorder="1" applyAlignment="1">
      <alignment horizontal="center" vertical="center" textRotation="90" wrapText="1"/>
    </xf>
    <xf numFmtId="0" fontId="13" fillId="12" borderId="13" xfId="0" applyFont="1" applyFill="1" applyBorder="1" applyAlignment="1">
      <alignment horizontal="center" vertical="center" textRotation="90" wrapText="1"/>
    </xf>
    <xf numFmtId="0" fontId="7" fillId="6" borderId="1" xfId="0" applyFont="1" applyFill="1" applyBorder="1" applyAlignment="1">
      <alignment horizontal="left" vertical="center" wrapText="1"/>
    </xf>
    <xf numFmtId="0" fontId="8" fillId="0" borderId="1" xfId="0" applyFont="1" applyBorder="1" applyAlignment="1">
      <alignment horizontal="left" vertical="center" wrapText="1"/>
    </xf>
    <xf numFmtId="0" fontId="5" fillId="6" borderId="2" xfId="0" applyFont="1" applyFill="1" applyBorder="1" applyAlignment="1">
      <alignment horizontal="center" vertical="center" wrapText="1"/>
    </xf>
    <xf numFmtId="0" fontId="5" fillId="6" borderId="3" xfId="0" applyFont="1" applyFill="1" applyBorder="1" applyAlignment="1">
      <alignment horizontal="center" vertical="center"/>
    </xf>
    <xf numFmtId="0" fontId="5" fillId="6" borderId="4" xfId="0" applyFont="1" applyFill="1" applyBorder="1" applyAlignment="1">
      <alignment horizontal="center" vertical="center"/>
    </xf>
    <xf numFmtId="0" fontId="8" fillId="3" borderId="2" xfId="0" applyFont="1" applyFill="1" applyBorder="1" applyAlignment="1">
      <alignment horizontal="left" vertical="center" wrapText="1"/>
    </xf>
    <xf numFmtId="0" fontId="8" fillId="3" borderId="3" xfId="0" applyFont="1" applyFill="1" applyBorder="1" applyAlignment="1">
      <alignment horizontal="left" vertical="center" wrapText="1"/>
    </xf>
    <xf numFmtId="0" fontId="8" fillId="3" borderId="4" xfId="0" applyFont="1" applyFill="1" applyBorder="1" applyAlignment="1">
      <alignment horizontal="left" vertical="center" wrapText="1"/>
    </xf>
    <xf numFmtId="9" fontId="7" fillId="0" borderId="1" xfId="1" applyNumberFormat="1" applyFont="1" applyBorder="1" applyAlignment="1">
      <alignment horizontal="center" vertical="center" wrapText="1"/>
    </xf>
    <xf numFmtId="0" fontId="49" fillId="0" borderId="5" xfId="0" applyFont="1" applyBorder="1" applyAlignment="1">
      <alignment horizontal="center" vertical="center" wrapText="1"/>
    </xf>
    <xf numFmtId="0" fontId="49" fillId="0" borderId="6" xfId="0" applyFont="1" applyBorder="1" applyAlignment="1">
      <alignment horizontal="center" vertical="center" wrapText="1"/>
    </xf>
    <xf numFmtId="0" fontId="49" fillId="0" borderId="7" xfId="0" applyFont="1" applyBorder="1" applyAlignment="1">
      <alignment horizontal="center" vertical="center" wrapText="1"/>
    </xf>
    <xf numFmtId="0" fontId="49" fillId="0" borderId="8" xfId="0" applyFont="1" applyBorder="1" applyAlignment="1">
      <alignment horizontal="center" vertical="center" wrapText="1"/>
    </xf>
    <xf numFmtId="0" fontId="49" fillId="0" borderId="9" xfId="0" applyFont="1" applyBorder="1" applyAlignment="1">
      <alignment horizontal="center" vertical="center" wrapText="1"/>
    </xf>
    <xf numFmtId="0" fontId="49" fillId="0" borderId="10" xfId="0" applyFont="1" applyBorder="1" applyAlignment="1">
      <alignment horizontal="center" vertical="center" wrapText="1"/>
    </xf>
    <xf numFmtId="0" fontId="7" fillId="0" borderId="5" xfId="0" applyFont="1" applyBorder="1" applyAlignment="1">
      <alignment horizontal="left" vertical="center" wrapText="1"/>
    </xf>
    <xf numFmtId="0" fontId="7" fillId="0" borderId="6" xfId="0" applyFont="1" applyBorder="1" applyAlignment="1">
      <alignment horizontal="left" vertical="center" wrapText="1"/>
    </xf>
    <xf numFmtId="0" fontId="7" fillId="0" borderId="7" xfId="0" applyFont="1" applyBorder="1" applyAlignment="1">
      <alignment horizontal="left" vertical="center" wrapText="1"/>
    </xf>
    <xf numFmtId="0" fontId="7" fillId="0" borderId="8" xfId="0" applyFont="1" applyBorder="1" applyAlignment="1">
      <alignment horizontal="left" vertical="center" wrapText="1"/>
    </xf>
    <xf numFmtId="0" fontId="7" fillId="0" borderId="9" xfId="0" applyFont="1" applyBorder="1" applyAlignment="1">
      <alignment horizontal="left" vertical="center" wrapText="1"/>
    </xf>
    <xf numFmtId="0" fontId="7" fillId="0" borderId="10" xfId="0" applyFont="1" applyBorder="1" applyAlignment="1">
      <alignment horizontal="left" vertical="center" wrapText="1"/>
    </xf>
    <xf numFmtId="0" fontId="8" fillId="3" borderId="1" xfId="0" applyFont="1" applyFill="1" applyBorder="1" applyAlignment="1">
      <alignment horizontal="center" vertical="center" wrapText="1"/>
    </xf>
    <xf numFmtId="0" fontId="49" fillId="0" borderId="2" xfId="0" applyFont="1" applyBorder="1" applyAlignment="1">
      <alignment horizontal="left" vertical="center" wrapText="1"/>
    </xf>
    <xf numFmtId="0" fontId="49" fillId="0" borderId="3" xfId="0" applyFont="1" applyBorder="1" applyAlignment="1">
      <alignment horizontal="left" vertical="center" wrapText="1"/>
    </xf>
    <xf numFmtId="0" fontId="49" fillId="0" borderId="4" xfId="0" applyFont="1" applyBorder="1" applyAlignment="1">
      <alignment horizontal="left" vertical="center" wrapText="1"/>
    </xf>
    <xf numFmtId="0" fontId="5" fillId="6" borderId="1" xfId="0" applyFont="1" applyFill="1" applyBorder="1" applyAlignment="1">
      <alignment horizontal="center" vertical="center" wrapText="1"/>
    </xf>
    <xf numFmtId="0" fontId="5" fillId="6" borderId="5" xfId="0" applyFont="1" applyFill="1" applyBorder="1" applyAlignment="1">
      <alignment horizontal="center" vertical="center" wrapText="1"/>
    </xf>
    <xf numFmtId="0" fontId="5" fillId="6" borderId="6" xfId="0" applyFont="1" applyFill="1" applyBorder="1" applyAlignment="1">
      <alignment horizontal="center" vertical="center" wrapText="1"/>
    </xf>
    <xf numFmtId="0" fontId="5" fillId="6" borderId="7" xfId="0" applyFont="1" applyFill="1" applyBorder="1" applyAlignment="1">
      <alignment horizontal="center" vertical="center" wrapText="1"/>
    </xf>
    <xf numFmtId="0" fontId="5" fillId="6" borderId="8" xfId="0" applyFont="1" applyFill="1" applyBorder="1" applyAlignment="1">
      <alignment horizontal="center" vertical="center" wrapText="1"/>
    </xf>
    <xf numFmtId="0" fontId="5" fillId="6" borderId="9" xfId="0" applyFont="1" applyFill="1" applyBorder="1" applyAlignment="1">
      <alignment horizontal="center" vertical="center" wrapText="1"/>
    </xf>
    <xf numFmtId="0" fontId="5" fillId="6" borderId="10" xfId="0" applyFont="1" applyFill="1" applyBorder="1" applyAlignment="1">
      <alignment horizontal="center" vertical="center" wrapText="1"/>
    </xf>
    <xf numFmtId="0" fontId="5" fillId="6" borderId="3" xfId="0" applyFont="1" applyFill="1" applyBorder="1" applyAlignment="1">
      <alignment horizontal="center" vertical="center" wrapText="1"/>
    </xf>
    <xf numFmtId="0" fontId="5" fillId="6" borderId="4" xfId="0" applyFont="1" applyFill="1" applyBorder="1" applyAlignment="1">
      <alignment horizontal="center" vertical="center" wrapText="1"/>
    </xf>
    <xf numFmtId="49" fontId="9" fillId="0" borderId="1" xfId="0" applyNumberFormat="1" applyFont="1" applyBorder="1" applyAlignment="1">
      <alignment horizontal="left" vertical="center" wrapText="1"/>
    </xf>
    <xf numFmtId="49" fontId="14" fillId="0" borderId="1" xfId="0" applyNumberFormat="1" applyFont="1" applyBorder="1" applyAlignment="1">
      <alignment horizontal="left"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0" fontId="13" fillId="12" borderId="11" xfId="0" applyFont="1" applyFill="1" applyBorder="1" applyAlignment="1">
      <alignment horizontal="center" vertical="center" textRotation="90" wrapText="1"/>
    </xf>
    <xf numFmtId="0" fontId="13" fillId="12" borderId="56" xfId="0" applyFont="1" applyFill="1" applyBorder="1" applyAlignment="1">
      <alignment horizontal="center" vertical="center" textRotation="90" wrapText="1"/>
    </xf>
    <xf numFmtId="0" fontId="6" fillId="10" borderId="2" xfId="0" applyFont="1" applyFill="1" applyBorder="1" applyAlignment="1">
      <alignment horizontal="center" vertical="center" wrapText="1"/>
    </xf>
    <xf numFmtId="0" fontId="6" fillId="10" borderId="3" xfId="0" applyFont="1" applyFill="1" applyBorder="1" applyAlignment="1">
      <alignment horizontal="center" vertical="center" wrapText="1"/>
    </xf>
    <xf numFmtId="0" fontId="6" fillId="10" borderId="4" xfId="0" applyFont="1" applyFill="1" applyBorder="1" applyAlignment="1">
      <alignment horizontal="center" vertical="center" wrapText="1"/>
    </xf>
    <xf numFmtId="0" fontId="8" fillId="6" borderId="2" xfId="0" applyFont="1" applyFill="1" applyBorder="1" applyAlignment="1">
      <alignment horizontal="center" vertical="center" wrapText="1"/>
    </xf>
    <xf numFmtId="0" fontId="8" fillId="6" borderId="3" xfId="0" applyFont="1" applyFill="1" applyBorder="1" applyAlignment="1">
      <alignment horizontal="center" vertical="center"/>
    </xf>
    <xf numFmtId="0" fontId="8" fillId="6" borderId="4" xfId="0" applyFont="1" applyFill="1" applyBorder="1" applyAlignment="1">
      <alignment horizontal="center" vertical="center"/>
    </xf>
    <xf numFmtId="0" fontId="6" fillId="6" borderId="2" xfId="0" applyFont="1" applyFill="1" applyBorder="1" applyAlignment="1">
      <alignment horizontal="center" vertical="center" wrapText="1"/>
    </xf>
    <xf numFmtId="0" fontId="6" fillId="6" borderId="3" xfId="0" applyFont="1" applyFill="1" applyBorder="1" applyAlignment="1">
      <alignment horizontal="center" vertical="center" wrapText="1"/>
    </xf>
    <xf numFmtId="0" fontId="6" fillId="6" borderId="4" xfId="0" applyFont="1" applyFill="1" applyBorder="1" applyAlignment="1">
      <alignment horizontal="center" vertical="center" wrapText="1"/>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8" fillId="7" borderId="2" xfId="0" applyFont="1" applyFill="1" applyBorder="1" applyAlignment="1">
      <alignment horizontal="left" vertical="center" wrapText="1"/>
    </xf>
    <xf numFmtId="0" fontId="8" fillId="7" borderId="3" xfId="0" applyFont="1" applyFill="1" applyBorder="1" applyAlignment="1">
      <alignment horizontal="left" vertical="center" wrapText="1"/>
    </xf>
    <xf numFmtId="0" fontId="8" fillId="7" borderId="4" xfId="0" applyFont="1" applyFill="1" applyBorder="1" applyAlignment="1">
      <alignment horizontal="left" vertical="center" wrapText="1"/>
    </xf>
    <xf numFmtId="0" fontId="6" fillId="0" borderId="2" xfId="0" applyFont="1" applyFill="1" applyBorder="1" applyAlignment="1">
      <alignment horizontal="left" vertical="center" wrapText="1"/>
    </xf>
    <xf numFmtId="0" fontId="6" fillId="0" borderId="3" xfId="0" applyFont="1" applyFill="1" applyBorder="1" applyAlignment="1">
      <alignment horizontal="left" vertical="center" wrapText="1"/>
    </xf>
    <xf numFmtId="0" fontId="6" fillId="0" borderId="4" xfId="0" applyFont="1" applyFill="1" applyBorder="1" applyAlignment="1">
      <alignment horizontal="left" vertical="center" wrapText="1"/>
    </xf>
    <xf numFmtId="0" fontId="8" fillId="7" borderId="3" xfId="0" applyFont="1" applyFill="1" applyBorder="1" applyAlignment="1">
      <alignment horizontal="center" vertical="center" wrapText="1"/>
    </xf>
    <xf numFmtId="0" fontId="8" fillId="7" borderId="4" xfId="0" applyFont="1" applyFill="1" applyBorder="1" applyAlignment="1">
      <alignment horizontal="center" vertical="center" wrapText="1"/>
    </xf>
    <xf numFmtId="0" fontId="8" fillId="7" borderId="2" xfId="0" applyFont="1" applyFill="1" applyBorder="1" applyAlignment="1">
      <alignment horizontal="center" vertical="center" wrapText="1"/>
    </xf>
    <xf numFmtId="49" fontId="7" fillId="0" borderId="2" xfId="0" applyNumberFormat="1" applyFont="1" applyBorder="1" applyAlignment="1">
      <alignment horizontal="left" vertical="center" wrapText="1"/>
    </xf>
    <xf numFmtId="49" fontId="9" fillId="0" borderId="3" xfId="0" applyNumberFormat="1" applyFont="1" applyBorder="1" applyAlignment="1">
      <alignment horizontal="left" vertical="center" wrapText="1"/>
    </xf>
    <xf numFmtId="49" fontId="9" fillId="0" borderId="4" xfId="0" applyNumberFormat="1" applyFont="1" applyBorder="1" applyAlignment="1">
      <alignment horizontal="left" vertical="center" wrapText="1"/>
    </xf>
    <xf numFmtId="0" fontId="8" fillId="13" borderId="2" xfId="0" applyFont="1" applyFill="1" applyBorder="1" applyAlignment="1">
      <alignment horizontal="center" vertical="center" wrapText="1"/>
    </xf>
    <xf numFmtId="0" fontId="8" fillId="13" borderId="3" xfId="0" applyFont="1" applyFill="1" applyBorder="1" applyAlignment="1">
      <alignment horizontal="center" vertical="center" wrapText="1"/>
    </xf>
    <xf numFmtId="0" fontId="8" fillId="13" borderId="4" xfId="0" applyFont="1" applyFill="1" applyBorder="1" applyAlignment="1">
      <alignment horizontal="center" vertical="center" wrapText="1"/>
    </xf>
    <xf numFmtId="49" fontId="7" fillId="0" borderId="2" xfId="0" applyNumberFormat="1" applyFont="1" applyFill="1" applyBorder="1" applyAlignment="1">
      <alignment horizontal="center" vertical="center" wrapText="1"/>
    </xf>
    <xf numFmtId="49" fontId="7" fillId="0" borderId="3" xfId="0" applyNumberFormat="1" applyFont="1" applyFill="1" applyBorder="1" applyAlignment="1">
      <alignment horizontal="center" vertical="center" wrapText="1"/>
    </xf>
    <xf numFmtId="49" fontId="7" fillId="0" borderId="4" xfId="0" applyNumberFormat="1" applyFont="1" applyFill="1" applyBorder="1" applyAlignment="1">
      <alignment horizontal="center" vertical="center" wrapText="1"/>
    </xf>
    <xf numFmtId="0" fontId="7" fillId="0" borderId="0" xfId="0" applyFont="1" applyBorder="1" applyAlignment="1">
      <alignment horizontal="center" vertical="center" wrapText="1"/>
    </xf>
    <xf numFmtId="9" fontId="8" fillId="0" borderId="1" xfId="1" applyFont="1" applyBorder="1" applyAlignment="1">
      <alignment horizontal="center" vertical="center" wrapText="1"/>
    </xf>
    <xf numFmtId="0" fontId="8" fillId="4" borderId="1" xfId="0" applyFont="1" applyFill="1" applyBorder="1" applyAlignment="1">
      <alignment horizontal="center" vertical="center" wrapText="1"/>
    </xf>
    <xf numFmtId="0" fontId="3" fillId="12" borderId="2" xfId="0" applyFont="1" applyFill="1" applyBorder="1" applyAlignment="1">
      <alignment horizontal="left" vertical="center" wrapText="1"/>
    </xf>
    <xf numFmtId="0" fontId="3" fillId="12" borderId="4" xfId="0" applyFont="1" applyFill="1" applyBorder="1" applyAlignment="1">
      <alignment horizontal="left" vertical="center" wrapText="1"/>
    </xf>
    <xf numFmtId="0" fontId="8" fillId="6" borderId="1" xfId="0" applyFont="1" applyFill="1" applyBorder="1" applyAlignment="1">
      <alignment horizontal="center" vertical="center" wrapText="1"/>
    </xf>
    <xf numFmtId="0" fontId="7" fillId="6" borderId="2" xfId="0" applyFont="1" applyFill="1" applyBorder="1" applyAlignment="1">
      <alignment horizontal="left" vertical="center" wrapText="1"/>
    </xf>
    <xf numFmtId="0" fontId="7" fillId="6" borderId="3" xfId="0" applyFont="1" applyFill="1" applyBorder="1" applyAlignment="1">
      <alignment horizontal="left" vertical="center" wrapText="1"/>
    </xf>
    <xf numFmtId="0" fontId="7" fillId="6" borderId="4" xfId="0" applyFont="1" applyFill="1" applyBorder="1" applyAlignment="1">
      <alignment horizontal="left" vertical="center" wrapText="1"/>
    </xf>
    <xf numFmtId="0" fontId="8" fillId="19" borderId="2" xfId="0" applyFont="1" applyFill="1" applyBorder="1" applyAlignment="1">
      <alignment horizontal="left" vertical="center" wrapText="1"/>
    </xf>
    <xf numFmtId="0" fontId="8" fillId="19" borderId="3" xfId="0" applyFont="1" applyFill="1" applyBorder="1" applyAlignment="1">
      <alignment horizontal="left" vertical="center" wrapText="1"/>
    </xf>
    <xf numFmtId="0" fontId="8" fillId="19" borderId="4" xfId="0" applyFont="1" applyFill="1" applyBorder="1" applyAlignment="1">
      <alignment horizontal="left" vertical="center" wrapText="1"/>
    </xf>
    <xf numFmtId="0" fontId="8" fillId="3" borderId="5" xfId="0" applyFont="1" applyFill="1" applyBorder="1" applyAlignment="1">
      <alignment horizontal="center" vertical="center" wrapText="1"/>
    </xf>
    <xf numFmtId="0" fontId="8" fillId="3" borderId="6" xfId="0" applyFont="1" applyFill="1" applyBorder="1" applyAlignment="1">
      <alignment horizontal="center" vertical="center" wrapText="1"/>
    </xf>
    <xf numFmtId="0" fontId="8" fillId="3" borderId="7" xfId="0" applyFont="1" applyFill="1" applyBorder="1" applyAlignment="1">
      <alignment horizontal="center" vertical="center" wrapText="1"/>
    </xf>
    <xf numFmtId="0" fontId="5" fillId="0" borderId="1" xfId="0" applyFont="1" applyBorder="1" applyAlignment="1">
      <alignment horizontal="center" vertical="center" wrapText="1"/>
    </xf>
    <xf numFmtId="0" fontId="22" fillId="0" borderId="5" xfId="0" applyFont="1" applyBorder="1" applyAlignment="1">
      <alignment horizontal="center" vertical="center" wrapText="1"/>
    </xf>
    <xf numFmtId="0" fontId="22" fillId="0" borderId="7" xfId="0" applyFont="1" applyBorder="1" applyAlignment="1">
      <alignment horizontal="center" vertical="center" wrapText="1"/>
    </xf>
    <xf numFmtId="0" fontId="22" fillId="0" borderId="13" xfId="0" applyFont="1" applyBorder="1" applyAlignment="1">
      <alignment horizontal="center" vertical="center" wrapText="1"/>
    </xf>
    <xf numFmtId="0" fontId="22" fillId="0" borderId="14" xfId="0" applyFont="1" applyBorder="1" applyAlignment="1">
      <alignment horizontal="center" vertical="center" wrapText="1"/>
    </xf>
    <xf numFmtId="0" fontId="22" fillId="0" borderId="8" xfId="0" applyFont="1" applyBorder="1" applyAlignment="1">
      <alignment horizontal="center" vertical="center" wrapText="1"/>
    </xf>
    <xf numFmtId="0" fontId="22" fillId="0" borderId="10" xfId="0" applyFont="1" applyBorder="1" applyAlignment="1">
      <alignment horizontal="center" vertical="center" wrapText="1"/>
    </xf>
    <xf numFmtId="0" fontId="5" fillId="6" borderId="33" xfId="0" applyFont="1" applyFill="1" applyBorder="1" applyAlignment="1">
      <alignment horizontal="center" vertical="center" wrapText="1"/>
    </xf>
    <xf numFmtId="0" fontId="5" fillId="6" borderId="24" xfId="0" applyFont="1" applyFill="1" applyBorder="1" applyAlignment="1">
      <alignment horizontal="center" vertical="center" wrapText="1"/>
    </xf>
    <xf numFmtId="0" fontId="5" fillId="6" borderId="66" xfId="0" applyFont="1" applyFill="1" applyBorder="1" applyAlignment="1">
      <alignment horizontal="center" vertical="center" wrapText="1"/>
    </xf>
    <xf numFmtId="0" fontId="5" fillId="6" borderId="62" xfId="0" applyFont="1" applyFill="1" applyBorder="1" applyAlignment="1">
      <alignment horizontal="center" vertical="center" wrapText="1"/>
    </xf>
    <xf numFmtId="0" fontId="5" fillId="6" borderId="59" xfId="0" applyFont="1" applyFill="1" applyBorder="1" applyAlignment="1">
      <alignment horizontal="center" vertical="center"/>
    </xf>
    <xf numFmtId="0" fontId="5" fillId="6" borderId="65" xfId="0" applyFont="1" applyFill="1" applyBorder="1" applyAlignment="1">
      <alignment horizontal="center" vertical="center"/>
    </xf>
    <xf numFmtId="49" fontId="7" fillId="0" borderId="2" xfId="0" applyNumberFormat="1" applyFont="1" applyBorder="1" applyAlignment="1">
      <alignment vertical="center" wrapText="1"/>
    </xf>
    <xf numFmtId="49" fontId="9" fillId="0" borderId="3" xfId="0" applyNumberFormat="1" applyFont="1" applyBorder="1" applyAlignment="1">
      <alignment vertical="center" wrapText="1"/>
    </xf>
    <xf numFmtId="49" fontId="9" fillId="0" borderId="4" xfId="0" applyNumberFormat="1" applyFont="1" applyBorder="1" applyAlignment="1">
      <alignment vertical="center" wrapText="1"/>
    </xf>
    <xf numFmtId="49" fontId="7" fillId="0" borderId="1" xfId="0" applyNumberFormat="1" applyFont="1" applyBorder="1" applyAlignment="1">
      <alignment horizontal="left" vertical="center" wrapText="1"/>
    </xf>
    <xf numFmtId="0" fontId="27" fillId="0" borderId="0" xfId="0" applyFont="1" applyAlignment="1">
      <alignment horizontal="left" vertical="top" wrapText="1"/>
    </xf>
    <xf numFmtId="0" fontId="14" fillId="6" borderId="2" xfId="0" applyFont="1" applyFill="1" applyBorder="1" applyAlignment="1">
      <alignment horizontal="center" vertical="center" wrapText="1"/>
    </xf>
    <xf numFmtId="0" fontId="14" fillId="6" borderId="3" xfId="0" applyFont="1" applyFill="1" applyBorder="1" applyAlignment="1">
      <alignment horizontal="center" vertical="center" wrapText="1"/>
    </xf>
    <xf numFmtId="0" fontId="14" fillId="6" borderId="4" xfId="0" applyFont="1" applyFill="1" applyBorder="1" applyAlignment="1">
      <alignment horizontal="center" vertical="center" wrapText="1"/>
    </xf>
    <xf numFmtId="0" fontId="5" fillId="6" borderId="13" xfId="0" applyFont="1" applyFill="1" applyBorder="1" applyAlignment="1">
      <alignment horizontal="center" vertical="center" wrapText="1"/>
    </xf>
    <xf numFmtId="0" fontId="5" fillId="6" borderId="0" xfId="0" applyFont="1" applyFill="1" applyAlignment="1">
      <alignment horizontal="center" vertical="center" wrapText="1"/>
    </xf>
    <xf numFmtId="0" fontId="1" fillId="0" borderId="5" xfId="0" applyFont="1" applyBorder="1" applyAlignment="1">
      <alignment horizontal="center" vertical="center" wrapText="1"/>
    </xf>
    <xf numFmtId="0" fontId="1" fillId="0" borderId="7" xfId="0" applyFont="1" applyBorder="1" applyAlignment="1">
      <alignment horizontal="center" vertical="center" wrapText="1"/>
    </xf>
    <xf numFmtId="0" fontId="1" fillId="0" borderId="13" xfId="0" applyFont="1" applyBorder="1" applyAlignment="1">
      <alignment horizontal="center" vertical="center" wrapText="1"/>
    </xf>
    <xf numFmtId="0" fontId="1" fillId="0" borderId="14" xfId="0" applyFont="1" applyBorder="1" applyAlignment="1">
      <alignment horizontal="center" vertical="center" wrapText="1"/>
    </xf>
    <xf numFmtId="0" fontId="9" fillId="0" borderId="2" xfId="0" applyFont="1" applyBorder="1" applyAlignment="1">
      <alignment horizontal="center" vertical="center" wrapText="1"/>
    </xf>
    <xf numFmtId="0" fontId="9" fillId="0" borderId="3" xfId="0" applyFont="1" applyBorder="1" applyAlignment="1">
      <alignment horizontal="center" vertical="center" wrapText="1"/>
    </xf>
    <xf numFmtId="0" fontId="9" fillId="0" borderId="4" xfId="0" applyFont="1" applyBorder="1" applyAlignment="1">
      <alignment horizontal="center" vertical="center" wrapText="1"/>
    </xf>
    <xf numFmtId="0" fontId="4" fillId="0" borderId="0" xfId="0" applyFont="1" applyAlignment="1">
      <alignment horizontal="center" wrapText="1"/>
    </xf>
    <xf numFmtId="9" fontId="7" fillId="0" borderId="2" xfId="0" applyNumberFormat="1" applyFont="1" applyBorder="1" applyAlignment="1">
      <alignment horizontal="center" vertical="center" wrapText="1"/>
    </xf>
    <xf numFmtId="9" fontId="7" fillId="0" borderId="4" xfId="0" applyNumberFormat="1" applyFont="1" applyBorder="1" applyAlignment="1">
      <alignment horizontal="center" vertical="center" wrapText="1"/>
    </xf>
    <xf numFmtId="38" fontId="7" fillId="0" borderId="2" xfId="0" applyNumberFormat="1" applyFont="1" applyBorder="1" applyAlignment="1">
      <alignment horizontal="center" vertical="center" wrapText="1"/>
    </xf>
    <xf numFmtId="38" fontId="7" fillId="0" borderId="3" xfId="0" applyNumberFormat="1" applyFont="1" applyBorder="1" applyAlignment="1">
      <alignment horizontal="center" vertical="center" wrapText="1"/>
    </xf>
    <xf numFmtId="38" fontId="7" fillId="0" borderId="4" xfId="0" applyNumberFormat="1" applyFont="1" applyBorder="1" applyAlignment="1">
      <alignment horizontal="center" vertical="center" wrapText="1"/>
    </xf>
    <xf numFmtId="38" fontId="7" fillId="0" borderId="1" xfId="0" applyNumberFormat="1" applyFont="1" applyBorder="1" applyAlignment="1">
      <alignment horizontal="left" vertical="center" wrapText="1"/>
    </xf>
    <xf numFmtId="0" fontId="7" fillId="4" borderId="5" xfId="0" applyFont="1" applyFill="1" applyBorder="1" applyAlignment="1">
      <alignment horizontal="center" vertical="center" wrapText="1"/>
    </xf>
    <xf numFmtId="0" fontId="7" fillId="4" borderId="6" xfId="0" applyFont="1" applyFill="1" applyBorder="1" applyAlignment="1">
      <alignment horizontal="center" vertical="center" wrapText="1"/>
    </xf>
    <xf numFmtId="0" fontId="7" fillId="4" borderId="7" xfId="0" applyFont="1" applyFill="1" applyBorder="1" applyAlignment="1">
      <alignment horizontal="center" vertical="center" wrapText="1"/>
    </xf>
    <xf numFmtId="0" fontId="7" fillId="4" borderId="13" xfId="0" applyFont="1" applyFill="1" applyBorder="1" applyAlignment="1">
      <alignment horizontal="center" vertical="center" wrapText="1"/>
    </xf>
    <xf numFmtId="0" fontId="7" fillId="4" borderId="0" xfId="0" applyFont="1" applyFill="1" applyAlignment="1">
      <alignment horizontal="center" vertical="center" wrapText="1"/>
    </xf>
    <xf numFmtId="0" fontId="7" fillId="4" borderId="14" xfId="0" applyFont="1" applyFill="1" applyBorder="1" applyAlignment="1">
      <alignment horizontal="center" vertical="center" wrapText="1"/>
    </xf>
    <xf numFmtId="0" fontId="7" fillId="4" borderId="8" xfId="0" applyFont="1" applyFill="1" applyBorder="1" applyAlignment="1">
      <alignment horizontal="center" vertical="center" wrapText="1"/>
    </xf>
    <xf numFmtId="0" fontId="7" fillId="4" borderId="9" xfId="0" applyFont="1" applyFill="1" applyBorder="1" applyAlignment="1">
      <alignment horizontal="center" vertical="center" wrapText="1"/>
    </xf>
    <xf numFmtId="0" fontId="7" fillId="4" borderId="10" xfId="0" applyFont="1" applyFill="1" applyBorder="1" applyAlignment="1">
      <alignment horizontal="center" vertical="center" wrapText="1"/>
    </xf>
    <xf numFmtId="0" fontId="9" fillId="0" borderId="5" xfId="0" applyFont="1" applyBorder="1" applyAlignment="1">
      <alignment horizontal="center" vertical="center" wrapText="1"/>
    </xf>
    <xf numFmtId="0" fontId="9" fillId="0" borderId="6" xfId="0" applyFont="1" applyBorder="1" applyAlignment="1">
      <alignment horizontal="center" vertical="center" wrapText="1"/>
    </xf>
    <xf numFmtId="0" fontId="9" fillId="0" borderId="7" xfId="0" applyFont="1" applyBorder="1" applyAlignment="1">
      <alignment horizontal="center" vertical="center" wrapText="1"/>
    </xf>
    <xf numFmtId="0" fontId="9" fillId="0" borderId="13" xfId="0" applyFont="1" applyBorder="1" applyAlignment="1">
      <alignment horizontal="center" vertical="center" wrapText="1"/>
    </xf>
    <xf numFmtId="0" fontId="9" fillId="0" borderId="0" xfId="0" applyFont="1" applyAlignment="1">
      <alignment horizontal="center" vertical="center" wrapText="1"/>
    </xf>
    <xf numFmtId="0" fontId="9" fillId="0" borderId="14" xfId="0" applyFont="1" applyBorder="1" applyAlignment="1">
      <alignment horizontal="center" vertical="center" wrapText="1"/>
    </xf>
    <xf numFmtId="0" fontId="9" fillId="0" borderId="8" xfId="0" applyFont="1" applyBorder="1" applyAlignment="1">
      <alignment horizontal="center" vertical="center" wrapText="1"/>
    </xf>
    <xf numFmtId="0" fontId="9" fillId="0" borderId="9" xfId="0" applyFont="1" applyBorder="1" applyAlignment="1">
      <alignment horizontal="center" vertical="center" wrapText="1"/>
    </xf>
    <xf numFmtId="0" fontId="9" fillId="0" borderId="10" xfId="0" applyFont="1" applyBorder="1" applyAlignment="1">
      <alignment horizontal="center" vertical="center" wrapText="1"/>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0" fontId="7" fillId="4" borderId="1" xfId="0" applyFont="1" applyFill="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13" xfId="0" applyFont="1" applyBorder="1" applyAlignment="1">
      <alignment horizontal="center" vertical="center" wrapText="1"/>
    </xf>
    <xf numFmtId="0" fontId="6" fillId="0" borderId="0" xfId="0" applyFont="1" applyAlignment="1">
      <alignment horizontal="center" vertical="center" wrapText="1"/>
    </xf>
    <xf numFmtId="0" fontId="6" fillId="0" borderId="14" xfId="0" applyFont="1" applyBorder="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38" fontId="7" fillId="0" borderId="1" xfId="0" applyNumberFormat="1" applyFont="1" applyFill="1" applyBorder="1" applyAlignment="1">
      <alignment horizontal="left" vertical="center" wrapText="1"/>
    </xf>
    <xf numFmtId="9" fontId="7" fillId="0" borderId="1" xfId="0" applyNumberFormat="1" applyFont="1" applyFill="1" applyBorder="1" applyAlignment="1">
      <alignment horizontal="center" vertical="center" wrapText="1"/>
    </xf>
    <xf numFmtId="14" fontId="7" fillId="0" borderId="1" xfId="0" applyNumberFormat="1" applyFont="1" applyFill="1" applyBorder="1" applyAlignment="1">
      <alignment horizontal="center" vertical="center" wrapText="1"/>
    </xf>
    <xf numFmtId="9" fontId="7" fillId="0" borderId="1" xfId="0" applyNumberFormat="1" applyFont="1" applyBorder="1" applyAlignment="1">
      <alignment horizontal="center" vertical="center" wrapText="1"/>
    </xf>
    <xf numFmtId="0" fontId="7" fillId="0" borderId="1" xfId="0" applyFont="1" applyFill="1" applyBorder="1" applyAlignment="1">
      <alignment horizontal="center" vertical="center" wrapText="1"/>
    </xf>
    <xf numFmtId="40" fontId="8" fillId="5" borderId="2" xfId="0" applyNumberFormat="1" applyFont="1" applyFill="1" applyBorder="1" applyAlignment="1">
      <alignment horizontal="center" vertical="center"/>
    </xf>
    <xf numFmtId="40" fontId="8" fillId="5" borderId="3" xfId="0" applyNumberFormat="1" applyFont="1" applyFill="1" applyBorder="1" applyAlignment="1">
      <alignment horizontal="center" vertical="center"/>
    </xf>
    <xf numFmtId="40" fontId="8" fillId="5" borderId="4" xfId="0" applyNumberFormat="1" applyFont="1" applyFill="1" applyBorder="1" applyAlignment="1">
      <alignment horizontal="center" vertical="center"/>
    </xf>
    <xf numFmtId="38" fontId="8" fillId="3" borderId="2" xfId="0" applyNumberFormat="1" applyFont="1" applyFill="1" applyBorder="1" applyAlignment="1">
      <alignment horizontal="center" vertical="center" wrapText="1"/>
    </xf>
    <xf numFmtId="38" fontId="8" fillId="3" borderId="4" xfId="0" applyNumberFormat="1" applyFont="1" applyFill="1" applyBorder="1" applyAlignment="1">
      <alignment horizontal="center" vertical="center" wrapText="1"/>
    </xf>
    <xf numFmtId="38" fontId="7" fillId="0" borderId="13" xfId="0" applyNumberFormat="1" applyFont="1" applyBorder="1" applyAlignment="1">
      <alignment horizontal="center" vertical="center" wrapText="1"/>
    </xf>
    <xf numFmtId="38" fontId="7" fillId="0" borderId="0" xfId="0" applyNumberFormat="1" applyFont="1" applyBorder="1" applyAlignment="1">
      <alignment horizontal="center" vertical="center" wrapText="1"/>
    </xf>
    <xf numFmtId="38" fontId="7" fillId="0" borderId="14" xfId="0" applyNumberFormat="1" applyFont="1" applyBorder="1" applyAlignment="1">
      <alignment horizontal="center" vertical="center" wrapText="1"/>
    </xf>
    <xf numFmtId="9" fontId="7" fillId="0" borderId="5" xfId="0" applyNumberFormat="1" applyFont="1" applyBorder="1" applyAlignment="1">
      <alignment horizontal="center" vertical="center" wrapText="1"/>
    </xf>
    <xf numFmtId="9" fontId="7" fillId="0" borderId="7" xfId="0" applyNumberFormat="1" applyFont="1" applyBorder="1" applyAlignment="1">
      <alignment horizontal="center" vertical="center" wrapText="1"/>
    </xf>
    <xf numFmtId="9" fontId="7" fillId="0" borderId="13" xfId="0" applyNumberFormat="1" applyFont="1" applyBorder="1" applyAlignment="1">
      <alignment horizontal="center" vertical="center" wrapText="1"/>
    </xf>
    <xf numFmtId="9" fontId="7" fillId="0" borderId="14" xfId="0" applyNumberFormat="1" applyFont="1" applyBorder="1" applyAlignment="1">
      <alignment horizontal="center" vertical="center" wrapText="1"/>
    </xf>
    <xf numFmtId="9" fontId="7" fillId="0" borderId="8" xfId="0" applyNumberFormat="1" applyFont="1" applyBorder="1" applyAlignment="1">
      <alignment horizontal="center" vertical="center" wrapText="1"/>
    </xf>
    <xf numFmtId="9" fontId="7" fillId="0" borderId="10" xfId="0" applyNumberFormat="1" applyFont="1" applyBorder="1" applyAlignment="1">
      <alignment horizontal="center" vertical="center" wrapText="1"/>
    </xf>
    <xf numFmtId="0" fontId="7" fillId="0" borderId="11" xfId="0" applyFont="1" applyBorder="1" applyAlignment="1">
      <alignment horizontal="center" vertical="center" wrapText="1"/>
    </xf>
    <xf numFmtId="0" fontId="7" fillId="0" borderId="56" xfId="0" applyFont="1" applyBorder="1" applyAlignment="1">
      <alignment horizontal="center" vertical="center" wrapText="1"/>
    </xf>
    <xf numFmtId="0" fontId="7" fillId="0" borderId="12" xfId="0" applyFont="1" applyBorder="1" applyAlignment="1">
      <alignment horizontal="center" vertical="center" wrapText="1"/>
    </xf>
    <xf numFmtId="38" fontId="8" fillId="3" borderId="3"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wrapText="1"/>
    </xf>
    <xf numFmtId="38" fontId="8" fillId="3" borderId="6" xfId="0" applyNumberFormat="1" applyFont="1" applyFill="1" applyBorder="1" applyAlignment="1">
      <alignment horizontal="center" vertical="center" wrapText="1"/>
    </xf>
    <xf numFmtId="38" fontId="8" fillId="3" borderId="7" xfId="0" applyNumberFormat="1" applyFont="1" applyFill="1" applyBorder="1" applyAlignment="1">
      <alignment horizontal="center" vertical="center" wrapText="1"/>
    </xf>
    <xf numFmtId="38" fontId="8" fillId="3" borderId="8" xfId="0" applyNumberFormat="1" applyFont="1" applyFill="1" applyBorder="1" applyAlignment="1">
      <alignment horizontal="center" vertical="center" wrapText="1"/>
    </xf>
    <xf numFmtId="38" fontId="8" fillId="3" borderId="9" xfId="0" applyNumberFormat="1" applyFont="1" applyFill="1" applyBorder="1" applyAlignment="1">
      <alignment horizontal="center" vertical="center" wrapText="1"/>
    </xf>
    <xf numFmtId="38" fontId="8" fillId="3" borderId="10"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xf>
    <xf numFmtId="38" fontId="8" fillId="3" borderId="6" xfId="0" applyNumberFormat="1" applyFont="1" applyFill="1" applyBorder="1" applyAlignment="1">
      <alignment horizontal="center" vertical="center"/>
    </xf>
    <xf numFmtId="38" fontId="8" fillId="3" borderId="7" xfId="0" applyNumberFormat="1" applyFont="1" applyFill="1" applyBorder="1" applyAlignment="1">
      <alignment horizontal="center" vertical="center"/>
    </xf>
    <xf numFmtId="38" fontId="8" fillId="3" borderId="8" xfId="0" applyNumberFormat="1" applyFont="1" applyFill="1" applyBorder="1" applyAlignment="1">
      <alignment horizontal="center" vertical="center"/>
    </xf>
    <xf numFmtId="38" fontId="8" fillId="3" borderId="9" xfId="0" applyNumberFormat="1" applyFont="1" applyFill="1" applyBorder="1" applyAlignment="1">
      <alignment horizontal="center" vertical="center"/>
    </xf>
    <xf numFmtId="38" fontId="8" fillId="3" borderId="10" xfId="0" applyNumberFormat="1" applyFont="1" applyFill="1" applyBorder="1" applyAlignment="1">
      <alignment horizontal="center" vertical="center"/>
    </xf>
    <xf numFmtId="38" fontId="8" fillId="3" borderId="1" xfId="0" applyNumberFormat="1" applyFont="1" applyFill="1" applyBorder="1" applyAlignment="1">
      <alignment horizontal="center" vertical="center" wrapText="1"/>
    </xf>
    <xf numFmtId="0" fontId="9" fillId="0" borderId="1" xfId="0" applyFont="1" applyBorder="1" applyAlignment="1">
      <alignment horizontal="center" vertical="center" wrapText="1"/>
    </xf>
    <xf numFmtId="0" fontId="39" fillId="0" borderId="5" xfId="0" applyFont="1" applyBorder="1" applyAlignment="1">
      <alignment horizontal="center" vertical="center" wrapText="1"/>
    </xf>
    <xf numFmtId="0" fontId="39" fillId="0" borderId="6" xfId="0" applyFont="1" applyBorder="1" applyAlignment="1">
      <alignment horizontal="center" vertical="center" wrapText="1"/>
    </xf>
    <xf numFmtId="0" fontId="39" fillId="0" borderId="7" xfId="0" applyFont="1" applyBorder="1" applyAlignment="1">
      <alignment horizontal="center" vertical="center" wrapText="1"/>
    </xf>
    <xf numFmtId="0" fontId="39" fillId="0" borderId="13" xfId="0" applyFont="1" applyBorder="1" applyAlignment="1">
      <alignment horizontal="center" vertical="center" wrapText="1"/>
    </xf>
    <xf numFmtId="0" fontId="39" fillId="0" borderId="0" xfId="0" applyFont="1" applyAlignment="1">
      <alignment horizontal="center" vertical="center" wrapText="1"/>
    </xf>
    <xf numFmtId="0" fontId="39" fillId="0" borderId="14" xfId="0" applyFont="1" applyBorder="1" applyAlignment="1">
      <alignment horizontal="center" vertical="center" wrapText="1"/>
    </xf>
    <xf numFmtId="14" fontId="5" fillId="18" borderId="1" xfId="0" applyNumberFormat="1" applyFont="1" applyFill="1" applyBorder="1" applyAlignment="1">
      <alignment horizontal="center" vertical="center" wrapText="1"/>
    </xf>
    <xf numFmtId="0" fontId="7" fillId="0" borderId="1" xfId="0" applyFont="1" applyBorder="1" applyAlignment="1">
      <alignment horizontal="center" wrapText="1"/>
    </xf>
    <xf numFmtId="0" fontId="8" fillId="2" borderId="1" xfId="0" applyFont="1" applyFill="1" applyBorder="1" applyAlignment="1">
      <alignment horizontal="center" vertical="center" wrapText="1"/>
    </xf>
    <xf numFmtId="0" fontId="8" fillId="2" borderId="1" xfId="0" applyFont="1" applyFill="1" applyBorder="1" applyAlignment="1">
      <alignment horizontal="left" vertical="center" wrapText="1"/>
    </xf>
    <xf numFmtId="166" fontId="5" fillId="0" borderId="1" xfId="0" applyNumberFormat="1" applyFont="1" applyBorder="1" applyAlignment="1">
      <alignment horizontal="center" vertical="center" wrapText="1"/>
    </xf>
    <xf numFmtId="0" fontId="39" fillId="0" borderId="8" xfId="0" applyFont="1" applyBorder="1" applyAlignment="1">
      <alignment horizontal="center" vertical="center" wrapText="1"/>
    </xf>
    <xf numFmtId="0" fontId="39" fillId="0" borderId="9" xfId="0" applyFont="1" applyBorder="1" applyAlignment="1">
      <alignment horizontal="center" vertical="center" wrapText="1"/>
    </xf>
    <xf numFmtId="0" fontId="39" fillId="0" borderId="10" xfId="0" applyFont="1" applyBorder="1" applyAlignment="1">
      <alignment horizontal="center" vertical="center" wrapText="1"/>
    </xf>
    <xf numFmtId="0" fontId="40" fillId="0" borderId="1" xfId="0" applyFont="1" applyBorder="1" applyAlignment="1">
      <alignment horizontal="center" vertical="center" wrapText="1"/>
    </xf>
    <xf numFmtId="38" fontId="8" fillId="0" borderId="2" xfId="0" applyNumberFormat="1" applyFont="1" applyBorder="1" applyAlignment="1">
      <alignment horizontal="left" vertical="center" wrapText="1"/>
    </xf>
    <xf numFmtId="38" fontId="8" fillId="0" borderId="3" xfId="0" applyNumberFormat="1" applyFont="1" applyBorder="1" applyAlignment="1">
      <alignment horizontal="left" vertical="center" wrapText="1"/>
    </xf>
    <xf numFmtId="38" fontId="8" fillId="0" borderId="4" xfId="0" applyNumberFormat="1" applyFont="1" applyBorder="1" applyAlignment="1">
      <alignment horizontal="left" vertical="center" wrapText="1"/>
    </xf>
    <xf numFmtId="0" fontId="21" fillId="0" borderId="2" xfId="0" applyFont="1" applyBorder="1" applyAlignment="1">
      <alignment horizontal="center" vertical="center" wrapText="1"/>
    </xf>
    <xf numFmtId="0" fontId="21" fillId="0" borderId="3" xfId="0" applyFont="1" applyBorder="1" applyAlignment="1">
      <alignment horizontal="center" vertical="center" wrapText="1"/>
    </xf>
    <xf numFmtId="0" fontId="21" fillId="0" borderId="4" xfId="0" applyFont="1" applyBorder="1" applyAlignment="1">
      <alignment horizontal="center" vertical="center" wrapText="1"/>
    </xf>
    <xf numFmtId="38" fontId="7" fillId="6" borderId="1" xfId="0" applyNumberFormat="1" applyFont="1" applyFill="1" applyBorder="1" applyAlignment="1">
      <alignment horizontal="center" vertical="center" wrapText="1"/>
    </xf>
    <xf numFmtId="0" fontId="8" fillId="14" borderId="5" xfId="0" applyFont="1" applyFill="1" applyBorder="1" applyAlignment="1">
      <alignment horizontal="center" vertical="center" wrapText="1"/>
    </xf>
    <xf numFmtId="0" fontId="8" fillId="14" borderId="7" xfId="0" applyFont="1" applyFill="1" applyBorder="1" applyAlignment="1">
      <alignment horizontal="center" vertical="center" wrapText="1"/>
    </xf>
    <xf numFmtId="14" fontId="7" fillId="6" borderId="1" xfId="0" applyNumberFormat="1" applyFont="1" applyFill="1" applyBorder="1" applyAlignment="1">
      <alignment horizontal="center" vertical="center" wrapText="1"/>
    </xf>
    <xf numFmtId="0" fontId="7" fillId="0" borderId="11" xfId="0" applyFont="1" applyBorder="1" applyAlignment="1">
      <alignment horizontal="center" vertical="center"/>
    </xf>
    <xf numFmtId="0" fontId="7" fillId="0" borderId="56" xfId="0" applyFont="1" applyBorder="1" applyAlignment="1">
      <alignment horizontal="center" vertical="center"/>
    </xf>
    <xf numFmtId="0" fontId="7" fillId="0" borderId="12" xfId="0" applyFont="1" applyBorder="1" applyAlignment="1">
      <alignment horizontal="center" vertical="center"/>
    </xf>
    <xf numFmtId="38" fontId="8" fillId="14" borderId="5" xfId="0" applyNumberFormat="1" applyFont="1" applyFill="1" applyBorder="1" applyAlignment="1">
      <alignment horizontal="center" vertical="center" wrapText="1"/>
    </xf>
    <xf numFmtId="38" fontId="8" fillId="14" borderId="6" xfId="0" applyNumberFormat="1" applyFont="1" applyFill="1" applyBorder="1" applyAlignment="1">
      <alignment horizontal="center" vertical="center" wrapText="1"/>
    </xf>
    <xf numFmtId="38" fontId="8" fillId="14" borderId="7" xfId="0" applyNumberFormat="1" applyFont="1" applyFill="1" applyBorder="1" applyAlignment="1">
      <alignment horizontal="center" vertical="center" wrapText="1"/>
    </xf>
    <xf numFmtId="38" fontId="7" fillId="0" borderId="2" xfId="0" applyNumberFormat="1" applyFont="1" applyBorder="1" applyAlignment="1">
      <alignment vertical="center" wrapText="1"/>
    </xf>
    <xf numFmtId="38" fontId="7" fillId="0" borderId="3" xfId="0" applyNumberFormat="1" applyFont="1" applyBorder="1" applyAlignment="1">
      <alignment vertical="center" wrapText="1"/>
    </xf>
    <xf numFmtId="38" fontId="7" fillId="0" borderId="4" xfId="0" applyNumberFormat="1" applyFont="1" applyBorder="1" applyAlignment="1">
      <alignment vertical="center" wrapText="1"/>
    </xf>
    <xf numFmtId="0" fontId="7" fillId="6" borderId="1" xfId="0" applyFont="1" applyFill="1" applyBorder="1" applyAlignment="1">
      <alignment horizontal="center" vertical="center" wrapText="1"/>
    </xf>
    <xf numFmtId="38" fontId="11" fillId="0" borderId="2" xfId="0" applyNumberFormat="1" applyFont="1" applyBorder="1" applyAlignment="1">
      <alignment horizontal="left" vertical="center" wrapText="1"/>
    </xf>
    <xf numFmtId="38" fontId="11" fillId="0" borderId="3" xfId="0" applyNumberFormat="1" applyFont="1" applyBorder="1" applyAlignment="1">
      <alignment horizontal="left" vertical="center" wrapText="1"/>
    </xf>
    <xf numFmtId="38" fontId="11" fillId="0" borderId="4" xfId="0" applyNumberFormat="1" applyFont="1" applyBorder="1" applyAlignment="1">
      <alignment horizontal="left" vertical="center" wrapText="1"/>
    </xf>
    <xf numFmtId="14" fontId="7" fillId="0" borderId="2" xfId="0" applyNumberFormat="1" applyFont="1" applyBorder="1" applyAlignment="1">
      <alignment horizontal="center" vertical="center" wrapText="1"/>
    </xf>
    <xf numFmtId="14" fontId="7" fillId="0" borderId="4" xfId="0" applyNumberFormat="1" applyFont="1" applyBorder="1" applyAlignment="1">
      <alignment horizontal="center" vertical="center" wrapText="1"/>
    </xf>
    <xf numFmtId="38" fontId="11" fillId="0" borderId="2" xfId="0" applyNumberFormat="1" applyFont="1" applyBorder="1" applyAlignment="1">
      <alignment vertical="center" wrapText="1"/>
    </xf>
    <xf numFmtId="38" fontId="11" fillId="0" borderId="3" xfId="0" applyNumberFormat="1" applyFont="1" applyBorder="1" applyAlignment="1">
      <alignment vertical="center" wrapText="1"/>
    </xf>
    <xf numFmtId="38" fontId="11" fillId="0" borderId="4" xfId="0" applyNumberFormat="1" applyFont="1" applyBorder="1" applyAlignment="1">
      <alignment vertical="center" wrapText="1"/>
    </xf>
    <xf numFmtId="0" fontId="8" fillId="8" borderId="8" xfId="0" applyFont="1" applyFill="1" applyBorder="1" applyAlignment="1">
      <alignment horizontal="left" vertical="center" wrapText="1"/>
    </xf>
    <xf numFmtId="0" fontId="8" fillId="8" borderId="9" xfId="0" applyFont="1" applyFill="1" applyBorder="1" applyAlignment="1">
      <alignment horizontal="left" vertical="center" wrapText="1"/>
    </xf>
    <xf numFmtId="0" fontId="8" fillId="8" borderId="10" xfId="0" applyFont="1" applyFill="1" applyBorder="1" applyAlignment="1">
      <alignment horizontal="left" vertical="center" wrapText="1"/>
    </xf>
    <xf numFmtId="0" fontId="8" fillId="8" borderId="8" xfId="2" applyFont="1" applyFill="1" applyBorder="1" applyAlignment="1">
      <alignment horizontal="left" vertical="center"/>
    </xf>
    <xf numFmtId="0" fontId="8" fillId="8" borderId="9" xfId="2" applyFont="1" applyFill="1" applyBorder="1" applyAlignment="1">
      <alignment horizontal="left" vertical="center"/>
    </xf>
    <xf numFmtId="0" fontId="8" fillId="8" borderId="10" xfId="2" applyFont="1" applyFill="1" applyBorder="1" applyAlignment="1">
      <alignment horizontal="left" vertical="center"/>
    </xf>
    <xf numFmtId="49" fontId="5" fillId="0" borderId="2" xfId="0" applyNumberFormat="1" applyFont="1" applyBorder="1" applyAlignment="1">
      <alignment horizontal="left" vertical="center" wrapText="1"/>
    </xf>
    <xf numFmtId="49" fontId="5" fillId="0" borderId="4" xfId="0" applyNumberFormat="1" applyFont="1" applyBorder="1" applyAlignment="1">
      <alignment horizontal="left" vertical="center" wrapText="1"/>
    </xf>
    <xf numFmtId="49" fontId="7" fillId="0" borderId="3" xfId="0" applyNumberFormat="1" applyFont="1" applyBorder="1" applyAlignment="1">
      <alignment horizontal="left" vertical="center" wrapText="1"/>
    </xf>
    <xf numFmtId="49" fontId="7" fillId="0" borderId="4" xfId="0" applyNumberFormat="1" applyFont="1" applyBorder="1" applyAlignment="1">
      <alignment horizontal="left" vertical="center" wrapText="1"/>
    </xf>
    <xf numFmtId="10" fontId="7" fillId="0" borderId="3" xfId="1" applyNumberFormat="1" applyFont="1" applyBorder="1" applyAlignment="1">
      <alignment horizontal="center" vertical="center" wrapText="1"/>
    </xf>
    <xf numFmtId="0" fontId="8" fillId="9" borderId="2" xfId="0" applyFont="1" applyFill="1" applyBorder="1" applyAlignment="1">
      <alignment horizontal="center" vertical="center" wrapText="1"/>
    </xf>
    <xf numFmtId="0" fontId="8" fillId="9" borderId="3" xfId="0" applyFont="1" applyFill="1" applyBorder="1" applyAlignment="1">
      <alignment horizontal="center" vertical="center" wrapText="1"/>
    </xf>
    <xf numFmtId="0" fontId="8" fillId="9" borderId="4" xfId="0" applyFont="1" applyFill="1" applyBorder="1" applyAlignment="1">
      <alignment horizontal="center" vertical="center" wrapText="1"/>
    </xf>
    <xf numFmtId="1" fontId="6" fillId="0" borderId="2" xfId="1" applyNumberFormat="1" applyFont="1" applyBorder="1" applyAlignment="1">
      <alignment horizontal="center" vertical="center" wrapText="1"/>
    </xf>
    <xf numFmtId="1" fontId="6" fillId="0" borderId="4" xfId="1" applyNumberFormat="1" applyFont="1" applyBorder="1" applyAlignment="1">
      <alignment horizontal="center" vertical="center" wrapText="1"/>
    </xf>
    <xf numFmtId="38" fontId="5" fillId="6" borderId="1" xfId="0" applyNumberFormat="1" applyFont="1" applyFill="1" applyBorder="1" applyAlignment="1">
      <alignment vertical="center" wrapText="1"/>
    </xf>
    <xf numFmtId="38" fontId="7" fillId="6" borderId="2" xfId="0" applyNumberFormat="1" applyFont="1" applyFill="1" applyBorder="1" applyAlignment="1">
      <alignment horizontal="center" vertical="center" wrapText="1"/>
    </xf>
    <xf numFmtId="38" fontId="7" fillId="6" borderId="3" xfId="0" applyNumberFormat="1" applyFont="1" applyFill="1" applyBorder="1" applyAlignment="1">
      <alignment horizontal="center" vertical="center" wrapText="1"/>
    </xf>
    <xf numFmtId="38" fontId="7" fillId="6" borderId="4" xfId="0" applyNumberFormat="1" applyFont="1" applyFill="1" applyBorder="1" applyAlignment="1">
      <alignment horizontal="center" vertical="center" wrapText="1"/>
    </xf>
    <xf numFmtId="0" fontId="19" fillId="0" borderId="51" xfId="0" applyFont="1" applyBorder="1" applyAlignment="1">
      <alignment horizontal="left" vertical="center" wrapText="1"/>
    </xf>
    <xf numFmtId="0" fontId="19" fillId="0" borderId="20" xfId="0" applyFont="1" applyBorder="1" applyAlignment="1">
      <alignment horizontal="left" vertical="center" wrapText="1"/>
    </xf>
    <xf numFmtId="0" fontId="19" fillId="0" borderId="50" xfId="0" applyFont="1" applyBorder="1" applyAlignment="1">
      <alignment horizontal="left" vertical="center" wrapText="1"/>
    </xf>
    <xf numFmtId="0" fontId="19" fillId="0" borderId="2" xfId="0" applyFont="1" applyBorder="1" applyAlignment="1">
      <alignment horizontal="center" vertical="center"/>
    </xf>
    <xf numFmtId="0" fontId="19" fillId="0" borderId="26" xfId="0" applyFont="1" applyBorder="1" applyAlignment="1">
      <alignment horizontal="center" vertical="center"/>
    </xf>
    <xf numFmtId="0" fontId="19" fillId="0" borderId="30" xfId="0" applyFont="1" applyBorder="1" applyAlignment="1">
      <alignment horizontal="left" vertical="center" wrapText="1"/>
    </xf>
    <xf numFmtId="0" fontId="12" fillId="0" borderId="2" xfId="0" applyFont="1" applyBorder="1" applyAlignment="1">
      <alignment horizontal="center" vertical="center"/>
    </xf>
    <xf numFmtId="0" fontId="12" fillId="0" borderId="26" xfId="0" applyFont="1" applyBorder="1" applyAlignment="1">
      <alignment horizontal="center" vertical="center"/>
    </xf>
    <xf numFmtId="0" fontId="12" fillId="0" borderId="36" xfId="0" applyFont="1" applyBorder="1" applyAlignment="1">
      <alignment horizontal="center" vertical="center"/>
    </xf>
    <xf numFmtId="0" fontId="12" fillId="0" borderId="53" xfId="0" applyFont="1" applyBorder="1" applyAlignment="1">
      <alignment horizontal="center" vertical="center"/>
    </xf>
    <xf numFmtId="0" fontId="19" fillId="0" borderId="0" xfId="0" applyFont="1" applyAlignment="1">
      <alignment horizontal="left" vertical="top"/>
    </xf>
    <xf numFmtId="0" fontId="19" fillId="0" borderId="2" xfId="0" applyFont="1" applyBorder="1" applyAlignment="1">
      <alignment horizontal="center" vertical="center" wrapText="1"/>
    </xf>
    <xf numFmtId="0" fontId="19" fillId="0" borderId="26" xfId="0" applyFont="1" applyBorder="1" applyAlignment="1">
      <alignment horizontal="center" vertical="center" wrapText="1"/>
    </xf>
    <xf numFmtId="0" fontId="47" fillId="0" borderId="35" xfId="15" applyFont="1" applyBorder="1" applyAlignment="1">
      <alignment horizontal="left" vertical="center" wrapText="1"/>
    </xf>
    <xf numFmtId="0" fontId="47" fillId="0" borderId="42" xfId="15" applyFont="1" applyBorder="1" applyAlignment="1">
      <alignment horizontal="left" vertical="center" wrapText="1"/>
    </xf>
    <xf numFmtId="0" fontId="47" fillId="0" borderId="52" xfId="15" applyFont="1" applyBorder="1" applyAlignment="1">
      <alignment horizontal="left" vertical="center" wrapText="1"/>
    </xf>
    <xf numFmtId="0" fontId="47" fillId="0" borderId="49" xfId="15" applyFont="1" applyBorder="1" applyAlignment="1">
      <alignment horizontal="left" vertical="center" wrapText="1"/>
    </xf>
    <xf numFmtId="0" fontId="12" fillId="0" borderId="62" xfId="0" applyFont="1" applyBorder="1" applyAlignment="1">
      <alignment horizontal="center" vertical="center"/>
    </xf>
    <xf numFmtId="0" fontId="12" fillId="0" borderId="60" xfId="0" applyFont="1" applyBorder="1" applyAlignment="1">
      <alignment horizontal="center" vertical="center"/>
    </xf>
    <xf numFmtId="0" fontId="12" fillId="0" borderId="2" xfId="0" applyFont="1" applyBorder="1" applyAlignment="1">
      <alignment horizontal="center" vertical="center" wrapText="1"/>
    </xf>
    <xf numFmtId="0" fontId="12" fillId="0" borderId="26" xfId="0" applyFont="1" applyBorder="1" applyAlignment="1">
      <alignment horizontal="center" vertical="center" wrapText="1"/>
    </xf>
    <xf numFmtId="0" fontId="46" fillId="0" borderId="24" xfId="15" applyFont="1" applyBorder="1" applyAlignment="1">
      <alignment horizontal="center" vertical="center"/>
    </xf>
    <xf numFmtId="0" fontId="46" fillId="0" borderId="25" xfId="15" applyFont="1" applyBorder="1" applyAlignment="1">
      <alignment horizontal="center" vertical="center"/>
    </xf>
    <xf numFmtId="0" fontId="12" fillId="0" borderId="23" xfId="0" applyFont="1" applyBorder="1" applyAlignment="1">
      <alignment horizontal="center" vertical="center"/>
    </xf>
    <xf numFmtId="0" fontId="12" fillId="0" borderId="24" xfId="0" applyFont="1" applyBorder="1" applyAlignment="1">
      <alignment horizontal="center" vertical="center"/>
    </xf>
    <xf numFmtId="0" fontId="12" fillId="0" borderId="25" xfId="0" applyFont="1" applyBorder="1" applyAlignment="1">
      <alignment horizontal="center" vertical="center"/>
    </xf>
    <xf numFmtId="0" fontId="12" fillId="0" borderId="34" xfId="0" applyFont="1" applyBorder="1" applyAlignment="1">
      <alignment horizontal="center" vertical="center"/>
    </xf>
    <xf numFmtId="0" fontId="12" fillId="0" borderId="18" xfId="0" applyFont="1" applyBorder="1" applyAlignment="1">
      <alignment horizontal="center" vertical="center"/>
    </xf>
    <xf numFmtId="0" fontId="12" fillId="0" borderId="38" xfId="0" applyFont="1" applyBorder="1" applyAlignment="1">
      <alignment horizontal="center" vertical="center"/>
    </xf>
    <xf numFmtId="0" fontId="12" fillId="0" borderId="28" xfId="0" applyFont="1" applyBorder="1" applyAlignment="1">
      <alignment horizontal="center" vertical="center"/>
    </xf>
    <xf numFmtId="1" fontId="12" fillId="0" borderId="18" xfId="0" applyNumberFormat="1" applyFont="1" applyBorder="1" applyAlignment="1">
      <alignment horizontal="center" vertical="center"/>
    </xf>
    <xf numFmtId="1" fontId="12" fillId="0" borderId="28" xfId="0" applyNumberFormat="1" applyFont="1" applyBorder="1" applyAlignment="1">
      <alignment horizontal="center" vertical="center"/>
    </xf>
    <xf numFmtId="1" fontId="12" fillId="0" borderId="47" xfId="0" applyNumberFormat="1" applyFont="1" applyBorder="1" applyAlignment="1">
      <alignment horizontal="center" vertical="center"/>
    </xf>
    <xf numFmtId="1" fontId="12" fillId="0" borderId="48" xfId="0" applyNumberFormat="1" applyFont="1" applyBorder="1" applyAlignment="1">
      <alignment horizontal="center" vertical="center"/>
    </xf>
    <xf numFmtId="0" fontId="12" fillId="0" borderId="31" xfId="0" applyFont="1" applyBorder="1" applyAlignment="1">
      <alignment horizontal="center" vertical="center"/>
    </xf>
    <xf numFmtId="0" fontId="12" fillId="0" borderId="16" xfId="0" applyFont="1" applyBorder="1" applyAlignment="1">
      <alignment horizontal="center" vertical="center"/>
    </xf>
    <xf numFmtId="0" fontId="12" fillId="0" borderId="33" xfId="0" applyFont="1" applyBorder="1" applyAlignment="1">
      <alignment horizontal="center" vertical="center"/>
    </xf>
    <xf numFmtId="0" fontId="19" fillId="0" borderId="54" xfId="0" applyFont="1" applyBorder="1" applyAlignment="1">
      <alignment horizontal="left" vertical="center" wrapText="1"/>
    </xf>
    <xf numFmtId="0" fontId="19" fillId="0" borderId="55" xfId="0" applyFont="1" applyBorder="1" applyAlignment="1">
      <alignment horizontal="left" vertical="center" wrapText="1"/>
    </xf>
    <xf numFmtId="0" fontId="19" fillId="0" borderId="2" xfId="0" applyFont="1" applyBorder="1" applyAlignment="1">
      <alignment horizontal="left" vertical="center" wrapText="1"/>
    </xf>
    <xf numFmtId="0" fontId="19" fillId="0" borderId="26" xfId="0" applyFont="1" applyBorder="1" applyAlignment="1">
      <alignment horizontal="left" vertical="center" wrapText="1"/>
    </xf>
    <xf numFmtId="0" fontId="43" fillId="0" borderId="17" xfId="15" applyFont="1" applyBorder="1" applyAlignment="1">
      <alignment horizontal="center" vertical="center"/>
    </xf>
    <xf numFmtId="0" fontId="43" fillId="0" borderId="15" xfId="15" applyFont="1" applyBorder="1" applyAlignment="1">
      <alignment horizontal="center" vertical="center"/>
    </xf>
    <xf numFmtId="0" fontId="43" fillId="0" borderId="16" xfId="15" applyFont="1" applyBorder="1" applyAlignment="1">
      <alignment horizontal="center" vertical="center"/>
    </xf>
    <xf numFmtId="0" fontId="43" fillId="0" borderId="43" xfId="15" applyFont="1" applyBorder="1" applyAlignment="1">
      <alignment horizontal="center" vertical="center"/>
    </xf>
    <xf numFmtId="0" fontId="43" fillId="0" borderId="9" xfId="15" applyFont="1" applyBorder="1" applyAlignment="1">
      <alignment horizontal="center" vertical="center"/>
    </xf>
    <xf numFmtId="0" fontId="43" fillId="0" borderId="32" xfId="15" applyFont="1" applyBorder="1" applyAlignment="1">
      <alignment horizontal="center" vertical="center"/>
    </xf>
    <xf numFmtId="0" fontId="6" fillId="0" borderId="41" xfId="0" applyFont="1" applyBorder="1" applyAlignment="1">
      <alignment horizontal="center"/>
    </xf>
    <xf numFmtId="0" fontId="6" fillId="0" borderId="42" xfId="0" applyFont="1" applyBorder="1" applyAlignment="1">
      <alignment horizontal="center"/>
    </xf>
    <xf numFmtId="0" fontId="12" fillId="0" borderId="31" xfId="0" applyFont="1" applyBorder="1" applyAlignment="1">
      <alignment horizontal="center"/>
    </xf>
    <xf numFmtId="0" fontId="12" fillId="0" borderId="15" xfId="0" applyFont="1" applyBorder="1" applyAlignment="1">
      <alignment horizontal="center"/>
    </xf>
    <xf numFmtId="0" fontId="12" fillId="0" borderId="64" xfId="0" applyFont="1" applyBorder="1" applyAlignment="1">
      <alignment horizontal="center"/>
    </xf>
    <xf numFmtId="0" fontId="6" fillId="0" borderId="47" xfId="0" applyFont="1" applyBorder="1" applyAlignment="1">
      <alignment horizontal="center"/>
    </xf>
    <xf numFmtId="0" fontId="6" fillId="0" borderId="56" xfId="0" applyFont="1" applyBorder="1" applyAlignment="1">
      <alignment horizontal="center"/>
    </xf>
    <xf numFmtId="0" fontId="6" fillId="0" borderId="12" xfId="0" applyFont="1" applyBorder="1" applyAlignment="1">
      <alignment horizontal="center"/>
    </xf>
    <xf numFmtId="0" fontId="12" fillId="0" borderId="13" xfId="0" applyFont="1" applyBorder="1" applyAlignment="1">
      <alignment horizontal="center"/>
    </xf>
    <xf numFmtId="0" fontId="12" fillId="0" borderId="0" xfId="0" applyFont="1" applyAlignment="1">
      <alignment horizontal="center"/>
    </xf>
    <xf numFmtId="0" fontId="12" fillId="0" borderId="14" xfId="0" applyFont="1" applyBorder="1" applyAlignment="1">
      <alignment horizontal="center"/>
    </xf>
    <xf numFmtId="0" fontId="44" fillId="0" borderId="44" xfId="15" applyFont="1" applyBorder="1" applyAlignment="1">
      <alignment horizontal="center" vertical="center"/>
    </xf>
    <xf numFmtId="0" fontId="44" fillId="0" borderId="6" xfId="15" applyFont="1" applyBorder="1" applyAlignment="1">
      <alignment horizontal="center" vertical="center"/>
    </xf>
    <xf numFmtId="0" fontId="44" fillId="0" borderId="7" xfId="15" applyFont="1" applyBorder="1" applyAlignment="1">
      <alignment horizontal="center" vertical="center"/>
    </xf>
    <xf numFmtId="0" fontId="44" fillId="0" borderId="43" xfId="15" applyFont="1" applyBorder="1" applyAlignment="1">
      <alignment horizontal="center" vertical="center"/>
    </xf>
    <xf numFmtId="0" fontId="44" fillId="0" borderId="9" xfId="15" applyFont="1" applyBorder="1" applyAlignment="1">
      <alignment horizontal="center" vertical="center"/>
    </xf>
    <xf numFmtId="0" fontId="44" fillId="0" borderId="10" xfId="15" applyFont="1" applyBorder="1" applyAlignment="1">
      <alignment horizontal="center" vertical="center"/>
    </xf>
    <xf numFmtId="0" fontId="12" fillId="0" borderId="8" xfId="0" applyFont="1" applyBorder="1" applyAlignment="1">
      <alignment horizontal="center" vertical="center"/>
    </xf>
    <xf numFmtId="0" fontId="19" fillId="0" borderId="9" xfId="0" applyFont="1" applyBorder="1" applyAlignment="1">
      <alignment horizontal="center" vertical="center"/>
    </xf>
    <xf numFmtId="0" fontId="19" fillId="0" borderId="10" xfId="0" applyFont="1" applyBorder="1" applyAlignment="1">
      <alignment horizontal="center" vertical="center"/>
    </xf>
    <xf numFmtId="0" fontId="12" fillId="0" borderId="56" xfId="0" applyFont="1" applyBorder="1" applyAlignment="1">
      <alignment horizontal="center" vertical="center"/>
    </xf>
    <xf numFmtId="0" fontId="12" fillId="0" borderId="12" xfId="0" applyFont="1" applyBorder="1" applyAlignment="1">
      <alignment horizontal="center" vertical="center"/>
    </xf>
    <xf numFmtId="0" fontId="45" fillId="0" borderId="44" xfId="15" applyFont="1" applyBorder="1" applyAlignment="1">
      <alignment horizontal="center" vertical="center"/>
    </xf>
    <xf numFmtId="0" fontId="45" fillId="0" borderId="7" xfId="15" applyFont="1" applyBorder="1" applyAlignment="1">
      <alignment horizontal="center" vertical="center"/>
    </xf>
    <xf numFmtId="0" fontId="45" fillId="0" borderId="43" xfId="15" applyFont="1" applyBorder="1" applyAlignment="1">
      <alignment horizontal="center" vertical="center"/>
    </xf>
    <xf numFmtId="0" fontId="45" fillId="0" borderId="10" xfId="15" applyFont="1" applyBorder="1" applyAlignment="1">
      <alignment horizontal="center" vertical="center"/>
    </xf>
    <xf numFmtId="173" fontId="45" fillId="0" borderId="11" xfId="15" applyNumberFormat="1" applyFont="1" applyBorder="1" applyAlignment="1">
      <alignment horizontal="center" vertical="center"/>
    </xf>
    <xf numFmtId="173" fontId="45" fillId="0" borderId="12" xfId="15" applyNumberFormat="1" applyFont="1" applyBorder="1" applyAlignment="1">
      <alignment horizontal="center" vertical="center"/>
    </xf>
    <xf numFmtId="0" fontId="45" fillId="0" borderId="11" xfId="15" applyFont="1" applyBorder="1" applyAlignment="1">
      <alignment horizontal="center" vertical="center"/>
    </xf>
    <xf numFmtId="0" fontId="45" fillId="0" borderId="12" xfId="15" applyFont="1" applyBorder="1" applyAlignment="1">
      <alignment horizontal="center" vertical="center"/>
    </xf>
    <xf numFmtId="0" fontId="45" fillId="0" borderId="5" xfId="15" applyFont="1" applyBorder="1" applyAlignment="1">
      <alignment horizontal="center" vertical="center"/>
    </xf>
    <xf numFmtId="0" fontId="45" fillId="0" borderId="57" xfId="15" applyFont="1" applyBorder="1" applyAlignment="1">
      <alignment horizontal="center" vertical="center"/>
    </xf>
    <xf numFmtId="0" fontId="45" fillId="0" borderId="8" xfId="15" applyFont="1" applyBorder="1" applyAlignment="1">
      <alignment horizontal="center" vertical="center"/>
    </xf>
    <xf numFmtId="0" fontId="45" fillId="0" borderId="32" xfId="15" applyFont="1" applyBorder="1" applyAlignment="1">
      <alignment horizontal="center" vertical="center"/>
    </xf>
    <xf numFmtId="1" fontId="12" fillId="0" borderId="36" xfId="0" applyNumberFormat="1" applyFont="1" applyBorder="1" applyAlignment="1">
      <alignment horizontal="center" vertical="center"/>
    </xf>
    <xf numFmtId="1" fontId="12" fillId="0" borderId="37" xfId="0" applyNumberFormat="1" applyFont="1" applyBorder="1" applyAlignment="1">
      <alignment horizontal="center" vertical="center"/>
    </xf>
    <xf numFmtId="0" fontId="45" fillId="0" borderId="61" xfId="15" applyFont="1" applyBorder="1" applyAlignment="1">
      <alignment horizontal="center" vertical="center"/>
    </xf>
    <xf numFmtId="0" fontId="45" fillId="0" borderId="3" xfId="15" applyFont="1" applyBorder="1" applyAlignment="1">
      <alignment horizontal="center" vertical="center"/>
    </xf>
    <xf numFmtId="0" fontId="45" fillId="0" borderId="6" xfId="15" applyFont="1" applyBorder="1" applyAlignment="1">
      <alignment horizontal="center" vertical="center"/>
    </xf>
    <xf numFmtId="0" fontId="12" fillId="0" borderId="44" xfId="0" applyFont="1" applyBorder="1" applyAlignment="1">
      <alignment horizontal="center" vertical="center"/>
    </xf>
    <xf numFmtId="0" fontId="12" fillId="0" borderId="7" xfId="0" applyFont="1" applyBorder="1" applyAlignment="1">
      <alignment horizontal="center" vertical="center"/>
    </xf>
    <xf numFmtId="0" fontId="12" fillId="0" borderId="43" xfId="0" applyFont="1" applyBorder="1" applyAlignment="1">
      <alignment horizontal="center" vertical="center"/>
    </xf>
    <xf numFmtId="0" fontId="12" fillId="0" borderId="10" xfId="0" applyFont="1" applyBorder="1" applyAlignment="1">
      <alignment horizontal="center" vertical="center"/>
    </xf>
    <xf numFmtId="1" fontId="12" fillId="0" borderId="5" xfId="0" applyNumberFormat="1" applyFont="1" applyBorder="1" applyAlignment="1">
      <alignment horizontal="center" vertical="center"/>
    </xf>
    <xf numFmtId="1" fontId="12" fillId="0" borderId="7" xfId="0" applyNumberFormat="1" applyFont="1" applyBorder="1" applyAlignment="1">
      <alignment horizontal="center" vertical="center"/>
    </xf>
    <xf numFmtId="1" fontId="12" fillId="0" borderId="8" xfId="0" applyNumberFormat="1" applyFont="1" applyBorder="1" applyAlignment="1">
      <alignment horizontal="center" vertical="center"/>
    </xf>
    <xf numFmtId="1" fontId="12" fillId="0" borderId="10" xfId="0" applyNumberFormat="1" applyFont="1" applyBorder="1" applyAlignment="1">
      <alignment horizontal="center" vertical="center"/>
    </xf>
    <xf numFmtId="1" fontId="12" fillId="0" borderId="11" xfId="0" applyNumberFormat="1" applyFont="1" applyBorder="1" applyAlignment="1">
      <alignment horizontal="center" vertical="center" wrapText="1"/>
    </xf>
    <xf numFmtId="1" fontId="12" fillId="0" borderId="12" xfId="0" applyNumberFormat="1" applyFont="1" applyBorder="1" applyAlignment="1">
      <alignment horizontal="center" vertical="center" wrapText="1"/>
    </xf>
    <xf numFmtId="0" fontId="12" fillId="0" borderId="7" xfId="0" applyFont="1" applyBorder="1" applyAlignment="1">
      <alignment horizontal="center" vertical="center" wrapText="1"/>
    </xf>
    <xf numFmtId="0" fontId="12" fillId="0" borderId="10" xfId="0" applyFont="1" applyBorder="1" applyAlignment="1">
      <alignment horizontal="center" vertical="center" wrapText="1"/>
    </xf>
    <xf numFmtId="0" fontId="8" fillId="2" borderId="2" xfId="2" applyFont="1" applyFill="1" applyBorder="1" applyAlignment="1">
      <alignment horizontal="left" vertical="center"/>
    </xf>
    <xf numFmtId="0" fontId="8" fillId="2" borderId="3" xfId="2" applyFont="1" applyFill="1" applyBorder="1" applyAlignment="1">
      <alignment horizontal="left" vertical="center"/>
    </xf>
    <xf numFmtId="0" fontId="8" fillId="2" borderId="4" xfId="2" applyFont="1" applyFill="1" applyBorder="1" applyAlignment="1">
      <alignment horizontal="left" vertical="center"/>
    </xf>
    <xf numFmtId="0" fontId="8" fillId="2" borderId="2" xfId="2" applyFont="1" applyFill="1" applyBorder="1" applyAlignment="1">
      <alignment horizontal="center" vertical="center"/>
    </xf>
    <xf numFmtId="0" fontId="8" fillId="2" borderId="3" xfId="2" applyFont="1" applyFill="1" applyBorder="1" applyAlignment="1">
      <alignment horizontal="center" vertical="center"/>
    </xf>
    <xf numFmtId="0" fontId="8" fillId="2" borderId="4" xfId="2" applyFont="1" applyFill="1" applyBorder="1" applyAlignment="1">
      <alignment horizontal="center" vertical="center"/>
    </xf>
    <xf numFmtId="0" fontId="8" fillId="3" borderId="1" xfId="2" applyFont="1" applyFill="1" applyBorder="1" applyAlignment="1">
      <alignment horizontal="center" vertical="center"/>
    </xf>
    <xf numFmtId="38" fontId="8" fillId="3" borderId="1" xfId="2" applyNumberFormat="1" applyFont="1" applyFill="1" applyBorder="1" applyAlignment="1">
      <alignment horizontal="center" vertical="center"/>
    </xf>
    <xf numFmtId="38" fontId="8" fillId="3" borderId="11" xfId="2" applyNumberFormat="1" applyFont="1" applyFill="1" applyBorder="1" applyAlignment="1">
      <alignment horizontal="center" vertical="center"/>
    </xf>
    <xf numFmtId="38" fontId="8" fillId="3" borderId="12" xfId="2" applyNumberFormat="1" applyFont="1" applyFill="1" applyBorder="1" applyAlignment="1">
      <alignment horizontal="center" vertical="center"/>
    </xf>
    <xf numFmtId="0" fontId="8" fillId="14" borderId="1" xfId="2" applyFont="1" applyFill="1" applyBorder="1" applyAlignment="1">
      <alignment horizontal="center" vertical="center"/>
    </xf>
    <xf numFmtId="0" fontId="8" fillId="14" borderId="2" xfId="2" applyFont="1" applyFill="1" applyBorder="1" applyAlignment="1">
      <alignment horizontal="center" vertical="center"/>
    </xf>
    <xf numFmtId="0" fontId="8" fillId="14" borderId="4" xfId="2" applyFont="1" applyFill="1" applyBorder="1" applyAlignment="1">
      <alignment horizontal="center" vertical="center"/>
    </xf>
    <xf numFmtId="0" fontId="8" fillId="14" borderId="3" xfId="2" applyFont="1" applyFill="1" applyBorder="1" applyAlignment="1">
      <alignment horizontal="center" vertical="center"/>
    </xf>
    <xf numFmtId="0" fontId="8" fillId="14" borderId="5" xfId="2" applyFont="1" applyFill="1" applyBorder="1" applyAlignment="1">
      <alignment horizontal="center" vertical="center"/>
    </xf>
    <xf numFmtId="0" fontId="8" fillId="14" borderId="6" xfId="2" applyFont="1" applyFill="1" applyBorder="1" applyAlignment="1">
      <alignment horizontal="center" vertical="center"/>
    </xf>
    <xf numFmtId="0" fontId="8" fillId="14" borderId="7" xfId="2" applyFont="1" applyFill="1" applyBorder="1" applyAlignment="1">
      <alignment horizontal="center" vertical="center"/>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38" fontId="7" fillId="0" borderId="2" xfId="2" applyNumberFormat="1" applyFont="1" applyBorder="1" applyAlignment="1">
      <alignment horizontal="center" vertical="center" wrapText="1"/>
    </xf>
    <xf numFmtId="38" fontId="7" fillId="0" borderId="4" xfId="2" applyNumberFormat="1" applyFont="1" applyBorder="1" applyAlignment="1">
      <alignment horizontal="center" vertical="center" wrapText="1"/>
    </xf>
    <xf numFmtId="169" fontId="7" fillId="0" borderId="1" xfId="5" applyNumberFormat="1" applyFont="1" applyBorder="1" applyAlignment="1">
      <alignment horizontal="center" vertical="center" wrapText="1"/>
    </xf>
    <xf numFmtId="15" fontId="7" fillId="0" borderId="1" xfId="2" applyNumberFormat="1" applyFont="1" applyBorder="1" applyAlignment="1">
      <alignment horizontal="center" vertical="center" wrapText="1"/>
    </xf>
    <xf numFmtId="164" fontId="0" fillId="0" borderId="5" xfId="11" applyFont="1" applyBorder="1" applyAlignment="1">
      <alignment horizontal="center"/>
    </xf>
    <xf numFmtId="164" fontId="0" fillId="0" borderId="7" xfId="11" applyFont="1" applyBorder="1" applyAlignment="1">
      <alignment horizontal="center"/>
    </xf>
    <xf numFmtId="38" fontId="8" fillId="3" borderId="1" xfId="2" applyNumberFormat="1" applyFont="1" applyFill="1" applyBorder="1" applyAlignment="1">
      <alignment horizontal="center" vertical="center" wrapText="1"/>
    </xf>
    <xf numFmtId="38" fontId="8" fillId="3" borderId="2" xfId="2" applyNumberFormat="1" applyFont="1" applyFill="1" applyBorder="1" applyAlignment="1">
      <alignment horizontal="center" vertical="center" wrapText="1"/>
    </xf>
    <xf numFmtId="38" fontId="8" fillId="3" borderId="4" xfId="2" applyNumberFormat="1" applyFont="1" applyFill="1" applyBorder="1" applyAlignment="1">
      <alignment horizontal="center" vertical="center" wrapText="1"/>
    </xf>
    <xf numFmtId="15" fontId="5" fillId="0" borderId="1" xfId="0" applyNumberFormat="1" applyFont="1" applyBorder="1" applyAlignment="1">
      <alignment horizontal="center" vertical="center" wrapText="1"/>
    </xf>
    <xf numFmtId="49" fontId="8" fillId="14" borderId="2" xfId="2" applyNumberFormat="1" applyFont="1" applyFill="1" applyBorder="1" applyAlignment="1">
      <alignment horizontal="justify" vertical="justify" wrapText="1"/>
    </xf>
    <xf numFmtId="49" fontId="8" fillId="14" borderId="3" xfId="2" applyNumberFormat="1" applyFont="1" applyFill="1" applyBorder="1" applyAlignment="1">
      <alignment horizontal="justify" vertical="justify" wrapText="1"/>
    </xf>
    <xf numFmtId="49" fontId="8" fillId="14" borderId="4" xfId="2" applyNumberFormat="1" applyFont="1" applyFill="1" applyBorder="1" applyAlignment="1">
      <alignment horizontal="justify" vertical="justify" wrapText="1"/>
    </xf>
    <xf numFmtId="0" fontId="8" fillId="14" borderId="2" xfId="2" applyFont="1" applyFill="1" applyBorder="1" applyAlignment="1">
      <alignment horizontal="justify" vertical="justify" wrapText="1"/>
    </xf>
    <xf numFmtId="0" fontId="8" fillId="14" borderId="3" xfId="2" applyFont="1" applyFill="1" applyBorder="1" applyAlignment="1">
      <alignment horizontal="justify" vertical="justify" wrapText="1"/>
    </xf>
    <xf numFmtId="0" fontId="8" fillId="14" borderId="4" xfId="2" applyFont="1" applyFill="1" applyBorder="1" applyAlignment="1">
      <alignment horizontal="justify" vertical="justify" wrapText="1"/>
    </xf>
    <xf numFmtId="0" fontId="7" fillId="15" borderId="1" xfId="2" applyFont="1" applyFill="1" applyBorder="1" applyAlignment="1">
      <alignment horizontal="center" vertical="center" wrapText="1"/>
    </xf>
    <xf numFmtId="169" fontId="7" fillId="0" borderId="1" xfId="5" applyNumberFormat="1" applyFont="1" applyBorder="1" applyAlignment="1">
      <alignment horizontal="right" vertical="center" wrapText="1"/>
    </xf>
    <xf numFmtId="169" fontId="7" fillId="0" borderId="2" xfId="5" applyNumberFormat="1" applyFont="1" applyBorder="1" applyAlignment="1">
      <alignment horizontal="right" vertical="center" wrapText="1"/>
    </xf>
    <xf numFmtId="169" fontId="7" fillId="0" borderId="4" xfId="5" applyNumberFormat="1" applyFont="1" applyBorder="1" applyAlignment="1">
      <alignment horizontal="right" vertical="center" wrapText="1"/>
    </xf>
    <xf numFmtId="0" fontId="7" fillId="15" borderId="2" xfId="2" applyFont="1" applyFill="1" applyBorder="1" applyAlignment="1">
      <alignment horizontal="center" vertical="center" wrapText="1"/>
    </xf>
    <xf numFmtId="0" fontId="7" fillId="15" borderId="4" xfId="2" applyFont="1" applyFill="1" applyBorder="1" applyAlignment="1">
      <alignment horizontal="center" vertical="center" wrapText="1"/>
    </xf>
    <xf numFmtId="38" fontId="7" fillId="15" borderId="2" xfId="2" applyNumberFormat="1" applyFont="1" applyFill="1" applyBorder="1" applyAlignment="1">
      <alignment horizontal="center" vertical="center" wrapText="1"/>
    </xf>
    <xf numFmtId="38" fontId="7" fillId="15" borderId="4" xfId="2" applyNumberFormat="1" applyFont="1" applyFill="1" applyBorder="1" applyAlignment="1">
      <alignment horizontal="center" vertical="center" wrapText="1"/>
    </xf>
    <xf numFmtId="169" fontId="7" fillId="15" borderId="1" xfId="5" applyNumberFormat="1" applyFont="1" applyFill="1" applyBorder="1" applyAlignment="1">
      <alignment horizontal="center" vertical="center" wrapText="1"/>
    </xf>
    <xf numFmtId="15" fontId="7" fillId="15" borderId="1" xfId="2" applyNumberFormat="1" applyFont="1" applyFill="1" applyBorder="1" applyAlignment="1">
      <alignment horizontal="center" vertical="center" wrapText="1"/>
    </xf>
    <xf numFmtId="15" fontId="5" fillId="15" borderId="1" xfId="0" applyNumberFormat="1" applyFont="1" applyFill="1" applyBorder="1" applyAlignment="1">
      <alignment horizontal="center" vertical="center" wrapText="1"/>
    </xf>
    <xf numFmtId="164" fontId="0" fillId="15" borderId="5" xfId="11" applyFont="1" applyFill="1" applyBorder="1" applyAlignment="1">
      <alignment horizontal="center"/>
    </xf>
    <xf numFmtId="164" fontId="0" fillId="15" borderId="7" xfId="11" applyFont="1" applyFill="1" applyBorder="1" applyAlignment="1">
      <alignment horizontal="center"/>
    </xf>
    <xf numFmtId="169" fontId="7" fillId="0" borderId="2" xfId="5" applyNumberFormat="1" applyFont="1" applyBorder="1" applyAlignment="1">
      <alignment horizontal="right" wrapText="1"/>
    </xf>
    <xf numFmtId="169" fontId="7" fillId="0" borderId="3" xfId="5" applyNumberFormat="1" applyFont="1" applyBorder="1" applyAlignment="1">
      <alignment horizontal="right" wrapText="1"/>
    </xf>
    <xf numFmtId="169" fontId="7" fillId="0" borderId="4" xfId="5" applyNumberFormat="1" applyFont="1" applyBorder="1" applyAlignment="1">
      <alignment horizontal="right" wrapText="1"/>
    </xf>
    <xf numFmtId="15" fontId="7" fillId="0" borderId="1" xfId="2" applyNumberFormat="1" applyFont="1" applyBorder="1" applyAlignment="1">
      <alignment horizontal="center" vertical="center"/>
    </xf>
    <xf numFmtId="169" fontId="7" fillId="0" borderId="1" xfId="2" applyNumberFormat="1" applyFont="1" applyBorder="1" applyAlignment="1">
      <alignment horizontal="center" vertical="center" wrapText="1"/>
    </xf>
    <xf numFmtId="164" fontId="7" fillId="0" borderId="1" xfId="11" applyFont="1" applyBorder="1" applyAlignment="1">
      <alignment horizontal="center" vertical="center"/>
    </xf>
    <xf numFmtId="164" fontId="7" fillId="0" borderId="1" xfId="11" applyFont="1" applyBorder="1" applyAlignment="1">
      <alignment horizontal="center" vertical="center" wrapText="1"/>
    </xf>
    <xf numFmtId="164" fontId="8" fillId="0" borderId="1" xfId="11" applyFont="1" applyBorder="1" applyAlignment="1">
      <alignment horizontal="center" vertical="center" wrapText="1"/>
    </xf>
    <xf numFmtId="164" fontId="7" fillId="0" borderId="1" xfId="11" applyFont="1" applyBorder="1" applyAlignment="1">
      <alignment vertical="center" wrapText="1"/>
    </xf>
    <xf numFmtId="165" fontId="7" fillId="0" borderId="1" xfId="2" applyNumberFormat="1" applyFont="1" applyBorder="1" applyAlignment="1">
      <alignment horizontal="center" vertical="center" wrapText="1"/>
    </xf>
    <xf numFmtId="15" fontId="5" fillId="0" borderId="2" xfId="0" applyNumberFormat="1" applyFont="1" applyBorder="1" applyAlignment="1">
      <alignment horizontal="center" vertical="center" wrapText="1"/>
    </xf>
    <xf numFmtId="15" fontId="5" fillId="0" borderId="4" xfId="0" applyNumberFormat="1" applyFont="1" applyBorder="1" applyAlignment="1">
      <alignment horizontal="center" vertical="center" wrapText="1"/>
    </xf>
    <xf numFmtId="164" fontId="7" fillId="0" borderId="2" xfId="11" applyFont="1" applyBorder="1" applyAlignment="1">
      <alignment horizontal="center" vertical="center" wrapText="1"/>
    </xf>
    <xf numFmtId="164" fontId="7" fillId="0" borderId="3" xfId="11" applyFont="1" applyBorder="1" applyAlignment="1">
      <alignment horizontal="center" vertical="center" wrapText="1"/>
    </xf>
    <xf numFmtId="164" fontId="7" fillId="0" borderId="4" xfId="11" applyFont="1" applyBorder="1" applyAlignment="1">
      <alignment horizontal="center" vertical="center" wrapText="1"/>
    </xf>
    <xf numFmtId="172" fontId="8" fillId="0" borderId="2" xfId="11" applyNumberFormat="1" applyFont="1" applyBorder="1" applyAlignment="1">
      <alignment horizontal="right" vertical="center" wrapText="1"/>
    </xf>
    <xf numFmtId="172" fontId="8" fillId="0" borderId="4" xfId="11" applyNumberFormat="1" applyFont="1" applyBorder="1" applyAlignment="1">
      <alignment horizontal="right" vertical="center" wrapText="1"/>
    </xf>
    <xf numFmtId="172" fontId="17" fillId="0" borderId="2" xfId="11" applyNumberFormat="1" applyFont="1" applyBorder="1" applyAlignment="1">
      <alignment horizontal="right" vertical="center" wrapText="1"/>
    </xf>
    <xf numFmtId="172" fontId="17" fillId="0" borderId="3" xfId="11" applyNumberFormat="1" applyFont="1" applyBorder="1" applyAlignment="1">
      <alignment horizontal="right" vertical="center" wrapText="1"/>
    </xf>
    <xf numFmtId="169" fontId="7" fillId="0" borderId="1" xfId="5" applyNumberFormat="1" applyFont="1" applyBorder="1" applyAlignment="1">
      <alignment horizontal="right" wrapText="1"/>
    </xf>
    <xf numFmtId="0" fontId="19" fillId="0" borderId="1" xfId="0" applyFont="1" applyBorder="1" applyAlignment="1">
      <alignment horizontal="right" wrapText="1"/>
    </xf>
    <xf numFmtId="15" fontId="7" fillId="0" borderId="2" xfId="2" applyNumberFormat="1" applyFont="1" applyBorder="1" applyAlignment="1">
      <alignment horizontal="right" wrapText="1"/>
    </xf>
    <xf numFmtId="15" fontId="7" fillId="0" borderId="4" xfId="2" applyNumberFormat="1" applyFont="1" applyBorder="1" applyAlignment="1">
      <alignment horizontal="right" wrapText="1"/>
    </xf>
    <xf numFmtId="169" fontId="7" fillId="0" borderId="2" xfId="5" applyNumberFormat="1" applyFont="1" applyFill="1" applyBorder="1" applyAlignment="1">
      <alignment horizontal="right" wrapText="1"/>
    </xf>
    <xf numFmtId="169" fontId="7" fillId="0" borderId="4" xfId="5" applyNumberFormat="1" applyFont="1" applyFill="1" applyBorder="1" applyAlignment="1">
      <alignment horizontal="right" wrapText="1"/>
    </xf>
    <xf numFmtId="169" fontId="8" fillId="0" borderId="2" xfId="5" applyNumberFormat="1" applyFont="1" applyBorder="1" applyAlignment="1">
      <alignment horizontal="center" vertical="center" wrapText="1"/>
    </xf>
    <xf numFmtId="169" fontId="8" fillId="0" borderId="4" xfId="5" applyNumberFormat="1" applyFont="1" applyBorder="1" applyAlignment="1">
      <alignment horizontal="center" vertical="center" wrapText="1"/>
    </xf>
    <xf numFmtId="15" fontId="11" fillId="0" borderId="1" xfId="2" applyNumberFormat="1" applyBorder="1" applyAlignment="1">
      <alignment horizontal="right"/>
    </xf>
    <xf numFmtId="15" fontId="11" fillId="0" borderId="2" xfId="2" applyNumberFormat="1" applyBorder="1" applyAlignment="1">
      <alignment horizontal="right"/>
    </xf>
    <xf numFmtId="15" fontId="11" fillId="0" borderId="4" xfId="2" applyNumberFormat="1" applyBorder="1" applyAlignment="1">
      <alignment horizontal="right"/>
    </xf>
    <xf numFmtId="15" fontId="11" fillId="0" borderId="8" xfId="2" applyNumberFormat="1" applyBorder="1" applyAlignment="1">
      <alignment horizontal="right"/>
    </xf>
    <xf numFmtId="15" fontId="11" fillId="0" borderId="10" xfId="2" applyNumberFormat="1" applyBorder="1" applyAlignment="1">
      <alignment horizontal="right"/>
    </xf>
    <xf numFmtId="169" fontId="2" fillId="0" borderId="2" xfId="0" applyNumberFormat="1" applyFont="1" applyBorder="1" applyAlignment="1">
      <alignment horizontal="right" wrapText="1"/>
    </xf>
    <xf numFmtId="0" fontId="2" fillId="0" borderId="3" xfId="0" applyFont="1" applyBorder="1" applyAlignment="1">
      <alignment horizontal="right" wrapText="1"/>
    </xf>
    <xf numFmtId="0" fontId="2" fillId="0" borderId="4" xfId="0" applyFont="1" applyBorder="1" applyAlignment="1">
      <alignment horizontal="right" wrapText="1"/>
    </xf>
    <xf numFmtId="15" fontId="11" fillId="0" borderId="8" xfId="2" applyNumberFormat="1" applyBorder="1" applyAlignment="1">
      <alignment horizontal="center"/>
    </xf>
    <xf numFmtId="15" fontId="11" fillId="0" borderId="10" xfId="2" applyNumberFormat="1" applyBorder="1" applyAlignment="1">
      <alignment horizontal="center"/>
    </xf>
    <xf numFmtId="0" fontId="2" fillId="0" borderId="1" xfId="0" applyFont="1" applyBorder="1" applyAlignment="1">
      <alignment horizontal="center" vertical="center" wrapText="1"/>
    </xf>
    <xf numFmtId="0" fontId="0" fillId="0" borderId="1" xfId="0" applyBorder="1" applyAlignment="1">
      <alignment horizontal="right" wrapText="1"/>
    </xf>
    <xf numFmtId="0" fontId="2" fillId="0" borderId="1" xfId="0" applyFont="1" applyBorder="1" applyAlignment="1">
      <alignment horizontal="right" wrapText="1"/>
    </xf>
    <xf numFmtId="164" fontId="7" fillId="0" borderId="2" xfId="11" applyFont="1" applyBorder="1" applyAlignment="1">
      <alignment horizontal="right" wrapText="1"/>
    </xf>
    <xf numFmtId="164" fontId="7" fillId="0" borderId="3" xfId="11" applyFont="1" applyBorder="1" applyAlignment="1">
      <alignment horizontal="right" wrapText="1"/>
    </xf>
    <xf numFmtId="164" fontId="7" fillId="0" borderId="4" xfId="11" applyFont="1" applyBorder="1" applyAlignment="1">
      <alignment horizontal="right" wrapText="1"/>
    </xf>
    <xf numFmtId="14" fontId="0" fillId="0" borderId="1" xfId="0" applyNumberFormat="1" applyBorder="1" applyAlignment="1">
      <alignment horizontal="right" wrapText="1"/>
    </xf>
    <xf numFmtId="14" fontId="2" fillId="0" borderId="1" xfId="0" applyNumberFormat="1" applyFont="1" applyBorder="1" applyAlignment="1">
      <alignment horizontal="right" wrapText="1"/>
    </xf>
    <xf numFmtId="169" fontId="5" fillId="0" borderId="1" xfId="0" applyNumberFormat="1" applyFont="1" applyBorder="1" applyAlignment="1">
      <alignment horizontal="right"/>
    </xf>
    <xf numFmtId="0" fontId="19" fillId="0" borderId="2" xfId="0" applyFont="1" applyBorder="1" applyAlignment="1">
      <alignment horizontal="right" wrapText="1"/>
    </xf>
    <xf numFmtId="0" fontId="19" fillId="0" borderId="4" xfId="0" applyFont="1" applyBorder="1" applyAlignment="1">
      <alignment horizontal="right" wrapText="1"/>
    </xf>
    <xf numFmtId="0" fontId="0" fillId="0" borderId="2" xfId="0" applyBorder="1" applyAlignment="1">
      <alignment horizontal="right" wrapText="1"/>
    </xf>
    <xf numFmtId="0" fontId="0" fillId="0" borderId="4" xfId="0" applyBorder="1" applyAlignment="1">
      <alignment horizontal="right" wrapText="1"/>
    </xf>
    <xf numFmtId="0" fontId="19" fillId="0" borderId="1" xfId="0" applyFont="1" applyBorder="1" applyAlignment="1">
      <alignment horizontal="center" vertical="center" wrapText="1"/>
    </xf>
    <xf numFmtId="169" fontId="5" fillId="0" borderId="1" xfId="0" applyNumberFormat="1" applyFont="1" applyBorder="1" applyAlignment="1">
      <alignment horizontal="center"/>
    </xf>
    <xf numFmtId="14" fontId="2" fillId="0" borderId="1" xfId="0" applyNumberFormat="1" applyFont="1" applyBorder="1" applyAlignment="1">
      <alignment horizontal="right" vertical="center" wrapText="1"/>
    </xf>
    <xf numFmtId="0" fontId="2" fillId="0" borderId="1" xfId="0" applyFont="1" applyBorder="1" applyAlignment="1">
      <alignment horizontal="right" vertical="center" wrapText="1"/>
    </xf>
    <xf numFmtId="0" fontId="0" fillId="0" borderId="1" xfId="0" applyBorder="1" applyAlignment="1">
      <alignment horizontal="center" vertical="center" wrapText="1"/>
    </xf>
    <xf numFmtId="169" fontId="5" fillId="0" borderId="1" xfId="0" applyNumberFormat="1" applyFont="1" applyBorder="1" applyAlignment="1">
      <alignment horizontal="right" wrapText="1"/>
    </xf>
    <xf numFmtId="0" fontId="5" fillId="0" borderId="1" xfId="0" applyFont="1" applyBorder="1" applyAlignment="1">
      <alignment horizontal="right" wrapText="1"/>
    </xf>
    <xf numFmtId="169" fontId="5" fillId="0" borderId="1" xfId="0" applyNumberFormat="1" applyFont="1" applyBorder="1" applyAlignment="1">
      <alignment horizontal="center" vertical="center" wrapText="1"/>
    </xf>
    <xf numFmtId="0" fontId="8" fillId="3" borderId="13" xfId="0" applyFont="1" applyFill="1" applyBorder="1" applyAlignment="1">
      <alignment horizontal="center" vertical="center" wrapText="1"/>
    </xf>
    <xf numFmtId="0" fontId="8" fillId="3" borderId="0" xfId="0" applyFont="1" applyFill="1" applyAlignment="1">
      <alignment horizontal="center" vertical="center" wrapText="1"/>
    </xf>
    <xf numFmtId="0" fontId="8" fillId="3" borderId="14" xfId="0" applyFont="1" applyFill="1" applyBorder="1" applyAlignment="1">
      <alignment horizontal="center" vertical="center" wrapText="1"/>
    </xf>
    <xf numFmtId="175" fontId="5" fillId="0" borderId="1" xfId="0" applyNumberFormat="1" applyFont="1" applyBorder="1" applyAlignment="1">
      <alignment horizontal="right" wrapText="1"/>
    </xf>
    <xf numFmtId="169" fontId="2" fillId="0" borderId="1" xfId="0" applyNumberFormat="1" applyFont="1" applyBorder="1" applyAlignment="1">
      <alignment horizontal="right" wrapText="1"/>
    </xf>
    <xf numFmtId="169" fontId="0" fillId="0" borderId="1" xfId="0" applyNumberFormat="1" applyBorder="1" applyAlignment="1">
      <alignment horizontal="right" wrapText="1"/>
    </xf>
    <xf numFmtId="169" fontId="7" fillId="0" borderId="0" xfId="5" applyNumberFormat="1" applyFont="1" applyAlignment="1">
      <alignment horizontal="center" vertical="center" wrapText="1"/>
    </xf>
    <xf numFmtId="0" fontId="7" fillId="0" borderId="0" xfId="2" applyFont="1" applyAlignment="1">
      <alignment horizontal="center" vertical="center" wrapText="1"/>
    </xf>
    <xf numFmtId="0" fontId="2" fillId="0" borderId="2" xfId="0" applyFont="1" applyBorder="1" applyAlignment="1">
      <alignment horizontal="center" vertical="center" wrapText="1"/>
    </xf>
    <xf numFmtId="0" fontId="2" fillId="0" borderId="4" xfId="0" applyFont="1" applyBorder="1" applyAlignment="1">
      <alignment horizontal="center" vertical="center" wrapText="1"/>
    </xf>
    <xf numFmtId="15" fontId="0" fillId="0" borderId="1" xfId="0" applyNumberFormat="1" applyBorder="1" applyAlignment="1">
      <alignment horizontal="right" wrapText="1"/>
    </xf>
    <xf numFmtId="169" fontId="2" fillId="0" borderId="1" xfId="0" applyNumberFormat="1" applyFont="1" applyBorder="1" applyAlignment="1">
      <alignment horizontal="center" vertical="center" wrapText="1"/>
    </xf>
    <xf numFmtId="176" fontId="7" fillId="0" borderId="1" xfId="5" applyNumberFormat="1" applyFont="1" applyBorder="1" applyAlignment="1">
      <alignment vertical="center" wrapText="1"/>
    </xf>
    <xf numFmtId="176" fontId="7" fillId="0" borderId="2" xfId="5" applyNumberFormat="1" applyFont="1" applyBorder="1" applyAlignment="1">
      <alignment vertical="center" wrapText="1"/>
    </xf>
    <xf numFmtId="0" fontId="19" fillId="0" borderId="2" xfId="0" applyFont="1" applyBorder="1" applyAlignment="1">
      <alignment vertical="center" wrapText="1"/>
    </xf>
    <xf numFmtId="0" fontId="19" fillId="0" borderId="4" xfId="0" applyFont="1" applyBorder="1" applyAlignment="1">
      <alignment vertical="center" wrapText="1"/>
    </xf>
    <xf numFmtId="15" fontId="7" fillId="0" borderId="1" xfId="2" applyNumberFormat="1" applyFont="1" applyBorder="1" applyAlignment="1">
      <alignment vertical="center" wrapText="1"/>
    </xf>
    <xf numFmtId="176" fontId="7" fillId="0" borderId="2" xfId="5" applyNumberFormat="1" applyFont="1" applyBorder="1" applyAlignment="1">
      <alignment wrapText="1"/>
    </xf>
    <xf numFmtId="176" fontId="7" fillId="0" borderId="4" xfId="5" applyNumberFormat="1" applyFont="1" applyBorder="1" applyAlignment="1">
      <alignment wrapText="1"/>
    </xf>
    <xf numFmtId="15" fontId="7" fillId="0" borderId="2" xfId="2" applyNumberFormat="1" applyFont="1" applyBorder="1" applyAlignment="1">
      <alignment vertical="center" wrapText="1"/>
    </xf>
    <xf numFmtId="15" fontId="7" fillId="0" borderId="4" xfId="2" applyNumberFormat="1" applyFont="1" applyBorder="1" applyAlignment="1">
      <alignment vertical="center" wrapText="1"/>
    </xf>
    <xf numFmtId="0" fontId="7" fillId="0" borderId="2" xfId="2" applyFont="1" applyBorder="1" applyAlignment="1">
      <alignment horizontal="center" wrapText="1"/>
    </xf>
    <xf numFmtId="0" fontId="7" fillId="0" borderId="4" xfId="2" applyFont="1" applyBorder="1" applyAlignment="1">
      <alignment horizontal="center" wrapText="1"/>
    </xf>
    <xf numFmtId="0" fontId="5" fillId="0" borderId="1" xfId="0" applyFont="1" applyBorder="1" applyAlignment="1">
      <alignment horizontal="center" wrapText="1"/>
    </xf>
    <xf numFmtId="176" fontId="7" fillId="0" borderId="1" xfId="5" applyNumberFormat="1" applyFont="1" applyBorder="1" applyAlignment="1">
      <alignment wrapText="1"/>
    </xf>
    <xf numFmtId="0" fontId="19" fillId="0" borderId="2" xfId="0" applyFont="1" applyBorder="1" applyAlignment="1">
      <alignment wrapText="1"/>
    </xf>
    <xf numFmtId="0" fontId="19" fillId="0" borderId="4" xfId="0" applyFont="1" applyBorder="1" applyAlignment="1">
      <alignment wrapText="1"/>
    </xf>
    <xf numFmtId="15" fontId="7" fillId="0" borderId="1" xfId="2" applyNumberFormat="1" applyFont="1" applyBorder="1" applyAlignment="1">
      <alignment wrapText="1"/>
    </xf>
    <xf numFmtId="0" fontId="7" fillId="0" borderId="1" xfId="2" applyFont="1" applyBorder="1" applyAlignment="1">
      <alignment horizontal="center" wrapText="1"/>
    </xf>
    <xf numFmtId="176" fontId="2" fillId="0" borderId="2" xfId="0" applyNumberFormat="1" applyFont="1" applyBorder="1" applyAlignment="1">
      <alignment vertical="center" wrapText="1"/>
    </xf>
    <xf numFmtId="176" fontId="2" fillId="0" borderId="3" xfId="0" applyNumberFormat="1" applyFont="1" applyBorder="1" applyAlignment="1">
      <alignment vertical="center" wrapText="1"/>
    </xf>
    <xf numFmtId="176" fontId="2" fillId="0" borderId="1" xfId="0" applyNumberFormat="1" applyFont="1" applyBorder="1" applyAlignment="1">
      <alignment wrapText="1"/>
    </xf>
    <xf numFmtId="0" fontId="19" fillId="0" borderId="1" xfId="0" applyFont="1" applyBorder="1" applyAlignment="1">
      <alignment wrapText="1"/>
    </xf>
    <xf numFmtId="0" fontId="7" fillId="0" borderId="1" xfId="2" applyFont="1" applyBorder="1" applyAlignment="1">
      <alignment horizontal="justify" vertical="justify" wrapText="1"/>
    </xf>
    <xf numFmtId="169" fontId="2" fillId="0" borderId="1" xfId="0" applyNumberFormat="1" applyFont="1" applyBorder="1" applyAlignment="1">
      <alignment horizontal="right" vertical="center" wrapText="1"/>
    </xf>
    <xf numFmtId="15" fontId="5" fillId="0" borderId="1" xfId="0" applyNumberFormat="1" applyFont="1" applyBorder="1" applyAlignment="1">
      <alignment horizontal="right" vertical="center" wrapText="1"/>
    </xf>
    <xf numFmtId="0" fontId="5" fillId="0" borderId="1" xfId="0" applyFont="1" applyBorder="1" applyAlignment="1">
      <alignment horizontal="right" vertical="center" wrapText="1"/>
    </xf>
    <xf numFmtId="179" fontId="0" fillId="0" borderId="1" xfId="0" applyNumberFormat="1" applyBorder="1" applyAlignment="1">
      <alignment horizontal="right" vertical="center" wrapText="1"/>
    </xf>
    <xf numFmtId="179" fontId="2" fillId="0" borderId="1" xfId="0" applyNumberFormat="1" applyFont="1" applyBorder="1" applyAlignment="1">
      <alignment horizontal="right" vertical="center" wrapText="1"/>
    </xf>
    <xf numFmtId="0" fontId="7" fillId="0" borderId="5" xfId="2" applyFont="1" applyBorder="1" applyAlignment="1">
      <alignment horizontal="center" vertical="center" wrapText="1"/>
    </xf>
    <xf numFmtId="0" fontId="7" fillId="0" borderId="7" xfId="2" applyFont="1" applyBorder="1" applyAlignment="1">
      <alignment horizontal="center" vertical="center" wrapText="1"/>
    </xf>
    <xf numFmtId="0" fontId="7" fillId="0" borderId="8" xfId="2" applyFont="1" applyBorder="1" applyAlignment="1">
      <alignment horizontal="center" vertical="center" wrapText="1"/>
    </xf>
    <xf numFmtId="0" fontId="7" fillId="0" borderId="10" xfId="2" applyFont="1" applyBorder="1" applyAlignment="1">
      <alignment horizontal="center" vertical="center" wrapText="1"/>
    </xf>
    <xf numFmtId="169" fontId="7" fillId="0" borderId="1" xfId="5" applyNumberFormat="1" applyFont="1" applyFill="1" applyBorder="1" applyAlignment="1">
      <alignment horizontal="right" vertical="center" wrapText="1"/>
    </xf>
    <xf numFmtId="169" fontId="36" fillId="0" borderId="2" xfId="14" applyNumberFormat="1" applyBorder="1" applyAlignment="1">
      <alignment horizontal="right" wrapText="1"/>
    </xf>
    <xf numFmtId="169" fontId="36" fillId="0" borderId="4" xfId="14" applyNumberFormat="1" applyBorder="1" applyAlignment="1">
      <alignment horizontal="right" wrapText="1"/>
    </xf>
    <xf numFmtId="169" fontId="5" fillId="0" borderId="11" xfId="0" applyNumberFormat="1" applyFont="1" applyBorder="1" applyAlignment="1">
      <alignment horizontal="right" vertical="center" wrapText="1"/>
    </xf>
    <xf numFmtId="169" fontId="5" fillId="0" borderId="12" xfId="0" applyNumberFormat="1" applyFont="1" applyBorder="1" applyAlignment="1">
      <alignment horizontal="right" vertical="center" wrapText="1"/>
    </xf>
    <xf numFmtId="0" fontId="26" fillId="0" borderId="17" xfId="12" applyFont="1" applyBorder="1" applyAlignment="1">
      <alignment horizontal="center" vertical="center"/>
    </xf>
    <xf numFmtId="0" fontId="26" fillId="0" borderId="15" xfId="12" applyFont="1" applyBorder="1" applyAlignment="1">
      <alignment horizontal="center" vertical="center"/>
    </xf>
    <xf numFmtId="0" fontId="26" fillId="0" borderId="16" xfId="12" applyFont="1" applyBorder="1" applyAlignment="1">
      <alignment horizontal="center" vertical="center"/>
    </xf>
    <xf numFmtId="0" fontId="26" fillId="0" borderId="22" xfId="12" applyFont="1" applyBorder="1" applyAlignment="1">
      <alignment horizontal="center" vertical="center"/>
    </xf>
    <xf numFmtId="0" fontId="26" fillId="0" borderId="0" xfId="12" applyFont="1" applyAlignment="1">
      <alignment horizontal="center" vertical="center"/>
    </xf>
    <xf numFmtId="0" fontId="26" fillId="0" borderId="21" xfId="12" applyFont="1" applyBorder="1" applyAlignment="1">
      <alignment horizontal="center" vertical="center"/>
    </xf>
    <xf numFmtId="0" fontId="3" fillId="0" borderId="2" xfId="12" applyFont="1" applyBorder="1" applyAlignment="1">
      <alignment horizontal="center" vertical="center"/>
    </xf>
    <xf numFmtId="0" fontId="3" fillId="0" borderId="3" xfId="12" applyFont="1" applyBorder="1" applyAlignment="1">
      <alignment horizontal="center" vertical="center"/>
    </xf>
    <xf numFmtId="0" fontId="3" fillId="0" borderId="4" xfId="12" applyFont="1" applyBorder="1" applyAlignment="1">
      <alignment horizontal="center" vertical="center"/>
    </xf>
    <xf numFmtId="14" fontId="32" fillId="0" borderId="2" xfId="12" applyNumberFormat="1" applyFont="1" applyBorder="1" applyAlignment="1">
      <alignment horizontal="center" vertical="center"/>
    </xf>
    <xf numFmtId="0" fontId="32" fillId="0" borderId="3" xfId="12" applyFont="1" applyBorder="1" applyAlignment="1">
      <alignment horizontal="center" vertical="center"/>
    </xf>
    <xf numFmtId="0" fontId="32" fillId="0" borderId="4" xfId="12" applyFont="1" applyBorder="1" applyAlignment="1">
      <alignment horizontal="center" vertical="center"/>
    </xf>
    <xf numFmtId="0" fontId="41" fillId="0" borderId="44" xfId="12" applyFont="1" applyBorder="1" applyAlignment="1">
      <alignment horizontal="center" vertical="center"/>
    </xf>
    <xf numFmtId="0" fontId="41" fillId="0" borderId="6" xfId="12" applyFont="1" applyBorder="1" applyAlignment="1">
      <alignment horizontal="center" vertical="center"/>
    </xf>
    <xf numFmtId="0" fontId="41" fillId="0" borderId="7" xfId="12" applyFont="1" applyBorder="1" applyAlignment="1">
      <alignment horizontal="center" vertical="center"/>
    </xf>
    <xf numFmtId="0" fontId="41" fillId="0" borderId="43" xfId="12" applyFont="1" applyBorder="1" applyAlignment="1">
      <alignment horizontal="center" vertical="center"/>
    </xf>
    <xf numFmtId="0" fontId="41" fillId="0" borderId="9" xfId="12" applyFont="1" applyBorder="1" applyAlignment="1">
      <alignment horizontal="center" vertical="center"/>
    </xf>
    <xf numFmtId="0" fontId="41" fillId="0" borderId="10" xfId="12" applyFont="1" applyBorder="1" applyAlignment="1">
      <alignment horizontal="center" vertical="center"/>
    </xf>
    <xf numFmtId="49" fontId="24" fillId="0" borderId="1" xfId="12" applyNumberFormat="1" applyFont="1" applyBorder="1" applyAlignment="1">
      <alignment horizontal="center" vertical="center" shrinkToFit="1"/>
    </xf>
    <xf numFmtId="49" fontId="24" fillId="0" borderId="27" xfId="12" applyNumberFormat="1" applyFont="1" applyBorder="1" applyAlignment="1">
      <alignment horizontal="center" vertical="center" shrinkToFit="1"/>
    </xf>
    <xf numFmtId="0" fontId="34" fillId="0" borderId="22" xfId="12" applyFont="1" applyBorder="1" applyAlignment="1">
      <alignment horizontal="center" vertical="center"/>
    </xf>
    <xf numFmtId="0" fontId="34" fillId="0" borderId="0" xfId="12" applyFont="1" applyAlignment="1">
      <alignment horizontal="center" vertical="center"/>
    </xf>
    <xf numFmtId="0" fontId="34" fillId="0" borderId="21" xfId="12" applyFont="1" applyBorder="1" applyAlignment="1">
      <alignment horizontal="center" vertical="center"/>
    </xf>
    <xf numFmtId="0" fontId="23" fillId="20" borderId="17" xfId="12" applyFont="1" applyFill="1" applyBorder="1" applyAlignment="1">
      <alignment horizontal="center" vertical="center" wrapText="1"/>
    </xf>
    <xf numFmtId="0" fontId="23" fillId="20" borderId="15" xfId="12" applyFont="1" applyFill="1" applyBorder="1" applyAlignment="1">
      <alignment horizontal="center" vertical="center" wrapText="1"/>
    </xf>
    <xf numFmtId="0" fontId="23" fillId="20" borderId="16" xfId="12" applyFont="1" applyFill="1" applyBorder="1" applyAlignment="1">
      <alignment horizontal="center" vertical="center" wrapText="1"/>
    </xf>
    <xf numFmtId="0" fontId="23" fillId="20" borderId="23" xfId="12" applyFont="1" applyFill="1" applyBorder="1" applyAlignment="1">
      <alignment horizontal="center" vertical="center" wrapText="1"/>
    </xf>
    <xf numFmtId="0" fontId="23" fillId="20" borderId="24" xfId="12" applyFont="1" applyFill="1" applyBorder="1" applyAlignment="1">
      <alignment horizontal="center" vertical="center" wrapText="1"/>
    </xf>
    <xf numFmtId="0" fontId="23" fillId="20" borderId="25" xfId="12" applyFont="1" applyFill="1" applyBorder="1" applyAlignment="1">
      <alignment horizontal="center" vertical="center" wrapText="1"/>
    </xf>
    <xf numFmtId="0" fontId="3" fillId="20" borderId="17" xfId="12" applyFont="1" applyFill="1" applyBorder="1" applyAlignment="1">
      <alignment horizontal="center" vertical="center" wrapText="1"/>
    </xf>
    <xf numFmtId="0" fontId="3" fillId="20" borderId="15" xfId="12" applyFont="1" applyFill="1" applyBorder="1" applyAlignment="1">
      <alignment horizontal="center" vertical="center" wrapText="1"/>
    </xf>
    <xf numFmtId="0" fontId="3" fillId="20" borderId="16" xfId="12" applyFont="1" applyFill="1" applyBorder="1" applyAlignment="1">
      <alignment horizontal="center" vertical="center" wrapText="1"/>
    </xf>
    <xf numFmtId="0" fontId="3" fillId="20" borderId="23" xfId="12" applyFont="1" applyFill="1" applyBorder="1" applyAlignment="1">
      <alignment horizontal="center" vertical="center" wrapText="1"/>
    </xf>
    <xf numFmtId="0" fontId="3" fillId="20" borderId="24" xfId="12" applyFont="1" applyFill="1" applyBorder="1" applyAlignment="1">
      <alignment horizontal="center" vertical="center" wrapText="1"/>
    </xf>
    <xf numFmtId="0" fontId="3" fillId="20" borderId="25" xfId="12" applyFont="1" applyFill="1" applyBorder="1" applyAlignment="1">
      <alignment horizontal="center" vertical="center" wrapText="1"/>
    </xf>
    <xf numFmtId="0" fontId="34" fillId="0" borderId="17" xfId="12" applyFont="1" applyBorder="1" applyAlignment="1">
      <alignment horizontal="center" vertical="center"/>
    </xf>
    <xf numFmtId="0" fontId="34" fillId="0" borderId="15" xfId="12" applyFont="1" applyBorder="1" applyAlignment="1">
      <alignment horizontal="center" vertical="center"/>
    </xf>
    <xf numFmtId="0" fontId="34" fillId="0" borderId="16" xfId="12" applyFont="1" applyBorder="1" applyAlignment="1">
      <alignment horizontal="center" vertical="center"/>
    </xf>
    <xf numFmtId="0" fontId="25" fillId="20" borderId="17" xfId="12" applyFont="1" applyFill="1" applyBorder="1" applyAlignment="1">
      <alignment horizontal="center" vertical="center" wrapText="1"/>
    </xf>
    <xf numFmtId="0" fontId="25" fillId="20" borderId="15" xfId="12" applyFont="1" applyFill="1" applyBorder="1" applyAlignment="1">
      <alignment horizontal="center" vertical="center" wrapText="1"/>
    </xf>
    <xf numFmtId="0" fontId="25" fillId="20" borderId="16" xfId="12" applyFont="1" applyFill="1" applyBorder="1" applyAlignment="1">
      <alignment horizontal="center" vertical="center" wrapText="1"/>
    </xf>
    <xf numFmtId="0" fontId="25" fillId="20" borderId="23" xfId="12" applyFont="1" applyFill="1" applyBorder="1" applyAlignment="1">
      <alignment horizontal="center" vertical="center" wrapText="1"/>
    </xf>
    <xf numFmtId="0" fontId="25" fillId="20" borderId="24" xfId="12" applyFont="1" applyFill="1" applyBorder="1" applyAlignment="1">
      <alignment horizontal="center" vertical="center" wrapText="1"/>
    </xf>
    <xf numFmtId="0" fontId="25" fillId="20" borderId="25" xfId="12" applyFont="1" applyFill="1" applyBorder="1" applyAlignment="1">
      <alignment horizontal="center" vertical="center" wrapText="1"/>
    </xf>
    <xf numFmtId="0" fontId="0" fillId="20" borderId="17" xfId="12" applyFont="1" applyFill="1" applyBorder="1" applyAlignment="1">
      <alignment horizontal="center" vertical="center" wrapText="1"/>
    </xf>
    <xf numFmtId="0" fontId="2" fillId="20" borderId="15" xfId="12" applyFill="1" applyBorder="1" applyAlignment="1">
      <alignment horizontal="center" vertical="center" wrapText="1"/>
    </xf>
    <xf numFmtId="0" fontId="2" fillId="20" borderId="16" xfId="12" applyFill="1" applyBorder="1" applyAlignment="1">
      <alignment horizontal="center" vertical="center" wrapText="1"/>
    </xf>
    <xf numFmtId="0" fontId="2" fillId="20" borderId="23" xfId="12" applyFill="1" applyBorder="1" applyAlignment="1">
      <alignment horizontal="center" vertical="center" wrapText="1"/>
    </xf>
    <xf numFmtId="0" fontId="2" fillId="20" borderId="24" xfId="12" applyFill="1" applyBorder="1" applyAlignment="1">
      <alignment horizontal="center" vertical="center" wrapText="1"/>
    </xf>
    <xf numFmtId="0" fontId="2" fillId="20" borderId="25" xfId="12" applyFill="1" applyBorder="1" applyAlignment="1">
      <alignment horizontal="center" vertical="center" wrapText="1"/>
    </xf>
    <xf numFmtId="0" fontId="10" fillId="14" borderId="34" xfId="7" applyFont="1" applyFill="1" applyBorder="1" applyAlignment="1">
      <alignment horizontal="center" vertical="center" wrapText="1"/>
    </xf>
    <xf numFmtId="0" fontId="10" fillId="14" borderId="18" xfId="7" applyFont="1" applyFill="1" applyBorder="1" applyAlignment="1">
      <alignment horizontal="center" vertical="center" wrapText="1"/>
    </xf>
    <xf numFmtId="0" fontId="10" fillId="14" borderId="19" xfId="7" applyFont="1" applyFill="1" applyBorder="1" applyAlignment="1">
      <alignment horizontal="center" vertical="center" wrapText="1"/>
    </xf>
    <xf numFmtId="0" fontId="10" fillId="14" borderId="38" xfId="7" applyFont="1" applyFill="1" applyBorder="1" applyAlignment="1">
      <alignment horizontal="center" vertical="center" wrapText="1"/>
    </xf>
    <xf numFmtId="0" fontId="10" fillId="14" borderId="28" xfId="7" applyFont="1" applyFill="1" applyBorder="1" applyAlignment="1">
      <alignment horizontal="center" vertical="center" wrapText="1"/>
    </xf>
    <xf numFmtId="0" fontId="10" fillId="14" borderId="29" xfId="7" applyFont="1" applyFill="1" applyBorder="1" applyAlignment="1">
      <alignment horizontal="center" vertical="center" wrapText="1"/>
    </xf>
    <xf numFmtId="0" fontId="10" fillId="14" borderId="22" xfId="13" applyFont="1" applyFill="1" applyBorder="1" applyAlignment="1">
      <alignment horizontal="center" vertical="center" wrapText="1"/>
    </xf>
    <xf numFmtId="0" fontId="10" fillId="14" borderId="0" xfId="13" applyFont="1" applyFill="1" applyAlignment="1">
      <alignment horizontal="center" vertical="center" wrapText="1"/>
    </xf>
    <xf numFmtId="0" fontId="10" fillId="14" borderId="23" xfId="13" applyFont="1" applyFill="1" applyBorder="1" applyAlignment="1">
      <alignment horizontal="center" vertical="center" wrapText="1"/>
    </xf>
    <xf numFmtId="0" fontId="10" fillId="14" borderId="24" xfId="13" applyFont="1" applyFill="1" applyBorder="1" applyAlignment="1">
      <alignment horizontal="center" vertical="center" wrapText="1"/>
    </xf>
    <xf numFmtId="0" fontId="4" fillId="20" borderId="17" xfId="12" applyFont="1" applyFill="1" applyBorder="1" applyAlignment="1">
      <alignment horizontal="center" vertical="center" wrapText="1"/>
    </xf>
    <xf numFmtId="0" fontId="4" fillId="20" borderId="15" xfId="12" applyFont="1" applyFill="1" applyBorder="1" applyAlignment="1">
      <alignment horizontal="center" vertical="center" wrapText="1"/>
    </xf>
    <xf numFmtId="0" fontId="4" fillId="20" borderId="16" xfId="12" applyFont="1" applyFill="1" applyBorder="1" applyAlignment="1">
      <alignment horizontal="center" vertical="center" wrapText="1"/>
    </xf>
    <xf numFmtId="0" fontId="4" fillId="20" borderId="23" xfId="12" applyFont="1" applyFill="1" applyBorder="1" applyAlignment="1">
      <alignment horizontal="center" vertical="center" wrapText="1"/>
    </xf>
    <xf numFmtId="0" fontId="4" fillId="20" borderId="24" xfId="12" applyFont="1" applyFill="1" applyBorder="1" applyAlignment="1">
      <alignment horizontal="center" vertical="center" wrapText="1"/>
    </xf>
    <xf numFmtId="0" fontId="4" fillId="20" borderId="25" xfId="12" applyFont="1" applyFill="1" applyBorder="1" applyAlignment="1">
      <alignment horizontal="center" vertical="center" wrapText="1"/>
    </xf>
    <xf numFmtId="0" fontId="10" fillId="14" borderId="1" xfId="7" applyFont="1" applyFill="1" applyBorder="1" applyAlignment="1">
      <alignment horizontal="center" vertical="center" wrapText="1"/>
    </xf>
    <xf numFmtId="0" fontId="10" fillId="14" borderId="63" xfId="7" applyFont="1" applyFill="1" applyBorder="1" applyAlignment="1">
      <alignment horizontal="center" vertical="center" wrapText="1"/>
    </xf>
    <xf numFmtId="0" fontId="10" fillId="14" borderId="27" xfId="7" applyFont="1" applyFill="1" applyBorder="1" applyAlignment="1">
      <alignment horizontal="center" vertical="center" wrapText="1"/>
    </xf>
    <xf numFmtId="14" fontId="3" fillId="0" borderId="2" xfId="12" applyNumberFormat="1" applyFont="1" applyBorder="1" applyAlignment="1">
      <alignment horizontal="center" vertical="center"/>
    </xf>
    <xf numFmtId="0" fontId="20" fillId="7" borderId="17" xfId="12" applyFont="1" applyFill="1" applyBorder="1" applyAlignment="1">
      <alignment horizontal="center" vertical="center" wrapText="1"/>
    </xf>
    <xf numFmtId="0" fontId="20" fillId="7" borderId="15" xfId="12" applyFont="1" applyFill="1" applyBorder="1" applyAlignment="1">
      <alignment horizontal="center" vertical="center" wrapText="1"/>
    </xf>
    <xf numFmtId="0" fontId="20" fillId="7" borderId="16" xfId="12" applyFont="1" applyFill="1" applyBorder="1" applyAlignment="1">
      <alignment horizontal="center" vertical="center" wrapText="1"/>
    </xf>
    <xf numFmtId="0" fontId="20" fillId="7" borderId="23" xfId="12" applyFont="1" applyFill="1" applyBorder="1" applyAlignment="1">
      <alignment horizontal="center" vertical="center" wrapText="1"/>
    </xf>
    <xf numFmtId="0" fontId="20" fillId="7" borderId="24" xfId="12" applyFont="1" applyFill="1" applyBorder="1" applyAlignment="1">
      <alignment horizontal="center" vertical="center" wrapText="1"/>
    </xf>
    <xf numFmtId="0" fontId="20" fillId="7" borderId="25" xfId="12" applyFont="1" applyFill="1" applyBorder="1" applyAlignment="1">
      <alignment horizontal="center" vertical="center" wrapText="1"/>
    </xf>
    <xf numFmtId="0" fontId="3" fillId="7" borderId="17" xfId="12" applyFont="1" applyFill="1" applyBorder="1" applyAlignment="1">
      <alignment horizontal="center" vertical="center" wrapText="1"/>
    </xf>
    <xf numFmtId="0" fontId="3" fillId="7" borderId="15" xfId="12" applyFont="1" applyFill="1" applyBorder="1" applyAlignment="1">
      <alignment horizontal="center" vertical="center" wrapText="1"/>
    </xf>
    <xf numFmtId="0" fontId="3" fillId="7" borderId="23" xfId="12" applyFont="1" applyFill="1" applyBorder="1" applyAlignment="1">
      <alignment horizontal="center" vertical="center" wrapText="1"/>
    </xf>
    <xf numFmtId="0" fontId="3" fillId="7" borderId="24" xfId="12" applyFont="1" applyFill="1" applyBorder="1" applyAlignment="1">
      <alignment horizontal="center" vertical="center" wrapText="1"/>
    </xf>
    <xf numFmtId="0" fontId="50" fillId="7" borderId="17" xfId="12" applyFont="1" applyFill="1" applyBorder="1" applyAlignment="1">
      <alignment horizontal="center" vertical="center" wrapText="1"/>
    </xf>
    <xf numFmtId="0" fontId="50" fillId="7" borderId="15" xfId="12" applyFont="1" applyFill="1" applyBorder="1" applyAlignment="1">
      <alignment horizontal="center" vertical="center" wrapText="1"/>
    </xf>
    <xf numFmtId="0" fontId="50" fillId="7" borderId="16" xfId="12" applyFont="1" applyFill="1" applyBorder="1" applyAlignment="1">
      <alignment horizontal="center" vertical="center" wrapText="1"/>
    </xf>
    <xf numFmtId="0" fontId="50" fillId="7" borderId="23" xfId="12" applyFont="1" applyFill="1" applyBorder="1" applyAlignment="1">
      <alignment horizontal="center" vertical="center" wrapText="1"/>
    </xf>
    <xf numFmtId="0" fontId="50" fillId="7" borderId="24" xfId="12" applyFont="1" applyFill="1" applyBorder="1" applyAlignment="1">
      <alignment horizontal="center" vertical="center" wrapText="1"/>
    </xf>
    <xf numFmtId="0" fontId="50" fillId="7" borderId="25" xfId="12" applyFont="1" applyFill="1" applyBorder="1" applyAlignment="1">
      <alignment horizontal="center" vertical="center" wrapText="1"/>
    </xf>
    <xf numFmtId="0" fontId="41" fillId="0" borderId="58" xfId="12" applyFont="1" applyBorder="1" applyAlignment="1">
      <alignment horizontal="center" vertical="center"/>
    </xf>
    <xf numFmtId="0" fontId="41" fillId="0" borderId="59" xfId="12" applyFont="1" applyBorder="1" applyAlignment="1">
      <alignment horizontal="center" vertical="center"/>
    </xf>
    <xf numFmtId="0" fontId="41" fillId="0" borderId="60" xfId="12" applyFont="1" applyBorder="1" applyAlignment="1">
      <alignment horizontal="center" vertical="center"/>
    </xf>
    <xf numFmtId="0" fontId="3" fillId="21" borderId="17" xfId="12" applyFont="1" applyFill="1" applyBorder="1" applyAlignment="1">
      <alignment horizontal="center" vertical="center" wrapText="1"/>
    </xf>
    <xf numFmtId="0" fontId="3" fillId="21" borderId="23" xfId="12" applyFont="1" applyFill="1" applyBorder="1" applyAlignment="1">
      <alignment horizontal="center" vertical="center" wrapText="1"/>
    </xf>
    <xf numFmtId="0" fontId="3" fillId="7" borderId="16" xfId="12" applyFont="1" applyFill="1" applyBorder="1" applyAlignment="1">
      <alignment horizontal="center" vertical="center" wrapText="1"/>
    </xf>
    <xf numFmtId="0" fontId="3" fillId="7" borderId="25" xfId="12" applyFont="1" applyFill="1" applyBorder="1" applyAlignment="1">
      <alignment horizontal="center" vertical="center" wrapText="1"/>
    </xf>
    <xf numFmtId="0" fontId="41" fillId="0" borderId="45" xfId="12" applyFont="1" applyBorder="1" applyAlignment="1">
      <alignment horizontal="center" vertical="center"/>
    </xf>
    <xf numFmtId="0" fontId="41" fillId="0" borderId="39" xfId="12" applyFont="1" applyBorder="1" applyAlignment="1">
      <alignment horizontal="center" vertical="center"/>
    </xf>
    <xf numFmtId="0" fontId="41" fillId="0" borderId="46" xfId="12" applyFont="1" applyBorder="1" applyAlignment="1">
      <alignment horizontal="center" vertical="center"/>
    </xf>
    <xf numFmtId="14" fontId="3" fillId="0" borderId="3" xfId="12" applyNumberFormat="1" applyFont="1" applyBorder="1" applyAlignment="1">
      <alignment horizontal="center" vertical="center"/>
    </xf>
    <xf numFmtId="14" fontId="3" fillId="0" borderId="4" xfId="12" applyNumberFormat="1" applyFont="1" applyBorder="1" applyAlignment="1">
      <alignment horizontal="center" vertical="center"/>
    </xf>
    <xf numFmtId="0" fontId="41" fillId="0" borderId="22" xfId="12" applyFont="1" applyBorder="1" applyAlignment="1">
      <alignment horizontal="center" vertical="center"/>
    </xf>
    <xf numFmtId="0" fontId="41" fillId="0" borderId="0" xfId="12" applyFont="1" applyAlignment="1">
      <alignment horizontal="center" vertical="center"/>
    </xf>
    <xf numFmtId="0" fontId="41" fillId="0" borderId="14" xfId="12" applyFont="1" applyBorder="1" applyAlignment="1">
      <alignment horizontal="center" vertical="center"/>
    </xf>
    <xf numFmtId="49" fontId="24" fillId="0" borderId="11" xfId="12" applyNumberFormat="1" applyFont="1" applyBorder="1" applyAlignment="1">
      <alignment horizontal="center" vertical="center" shrinkToFit="1"/>
    </xf>
    <xf numFmtId="49" fontId="24" fillId="0" borderId="40" xfId="12" applyNumberFormat="1" applyFont="1" applyBorder="1" applyAlignment="1">
      <alignment horizontal="center" vertical="center" shrinkToFit="1"/>
    </xf>
    <xf numFmtId="0" fontId="3" fillId="0" borderId="5" xfId="12" applyFont="1" applyBorder="1" applyAlignment="1">
      <alignment horizontal="center" vertical="center"/>
    </xf>
    <xf numFmtId="0" fontId="3" fillId="0" borderId="6" xfId="12" applyFont="1" applyBorder="1" applyAlignment="1">
      <alignment horizontal="center" vertical="center"/>
    </xf>
    <xf numFmtId="0" fontId="3" fillId="0" borderId="7" xfId="12" applyFont="1" applyBorder="1" applyAlignment="1">
      <alignment horizontal="center" vertical="center"/>
    </xf>
    <xf numFmtId="14" fontId="35" fillId="18" borderId="2" xfId="7" applyNumberFormat="1" applyFont="1" applyFill="1" applyBorder="1" applyAlignment="1">
      <alignment horizontal="center" vertical="center"/>
    </xf>
    <xf numFmtId="14" fontId="35" fillId="18" borderId="3" xfId="7" applyNumberFormat="1" applyFont="1" applyFill="1" applyBorder="1" applyAlignment="1">
      <alignment horizontal="center" vertical="center"/>
    </xf>
    <xf numFmtId="14" fontId="35" fillId="18" borderId="4" xfId="7" applyNumberFormat="1" applyFont="1" applyFill="1" applyBorder="1" applyAlignment="1">
      <alignment horizontal="center" vertical="center"/>
    </xf>
    <xf numFmtId="0" fontId="41" fillId="0" borderId="17" xfId="12" applyFont="1" applyBorder="1" applyAlignment="1">
      <alignment horizontal="center" vertical="center"/>
    </xf>
    <xf numFmtId="0" fontId="41" fillId="0" borderId="15" xfId="12" applyFont="1" applyBorder="1" applyAlignment="1">
      <alignment horizontal="center" vertical="center"/>
    </xf>
    <xf numFmtId="0" fontId="41" fillId="0" borderId="16" xfId="12" applyFont="1" applyBorder="1" applyAlignment="1">
      <alignment horizontal="center" vertical="center"/>
    </xf>
    <xf numFmtId="0" fontId="41" fillId="0" borderId="23" xfId="12" applyFont="1" applyBorder="1" applyAlignment="1">
      <alignment horizontal="center" vertical="center"/>
    </xf>
    <xf numFmtId="0" fontId="41" fillId="0" borderId="24" xfId="12" applyFont="1" applyBorder="1" applyAlignment="1">
      <alignment horizontal="center" vertical="center"/>
    </xf>
    <xf numFmtId="0" fontId="41" fillId="0" borderId="21" xfId="12" applyFont="1" applyBorder="1" applyAlignment="1">
      <alignment horizontal="center" vertical="center"/>
    </xf>
    <xf numFmtId="0" fontId="34" fillId="0" borderId="23" xfId="12" applyFont="1" applyBorder="1" applyAlignment="1">
      <alignment horizontal="center" vertical="center"/>
    </xf>
    <xf numFmtId="0" fontId="34" fillId="0" borderId="24" xfId="12" applyFont="1" applyBorder="1" applyAlignment="1">
      <alignment horizontal="center" vertical="center"/>
    </xf>
    <xf numFmtId="0" fontId="34" fillId="0" borderId="25" xfId="12" applyFont="1" applyBorder="1" applyAlignment="1">
      <alignment horizontal="center" vertical="center"/>
    </xf>
    <xf numFmtId="0" fontId="10" fillId="14" borderId="17" xfId="7" applyFont="1" applyFill="1" applyBorder="1" applyAlignment="1">
      <alignment horizontal="center" vertical="center" wrapText="1"/>
    </xf>
    <xf numFmtId="0" fontId="10" fillId="14" borderId="15" xfId="7" applyFont="1" applyFill="1" applyBorder="1" applyAlignment="1">
      <alignment horizontal="center" vertical="center" wrapText="1"/>
    </xf>
    <xf numFmtId="0" fontId="10" fillId="14" borderId="16" xfId="7" applyFont="1" applyFill="1" applyBorder="1" applyAlignment="1">
      <alignment horizontal="center" vertical="center" wrapText="1"/>
    </xf>
    <xf numFmtId="0" fontId="10" fillId="14" borderId="23" xfId="7" applyFont="1" applyFill="1" applyBorder="1" applyAlignment="1">
      <alignment horizontal="center" vertical="center" wrapText="1"/>
    </xf>
    <xf numFmtId="0" fontId="10" fillId="14" borderId="24" xfId="7" applyFont="1" applyFill="1" applyBorder="1" applyAlignment="1">
      <alignment horizontal="center" vertical="center" wrapText="1"/>
    </xf>
    <xf numFmtId="0" fontId="10" fillId="14" borderId="25" xfId="7" applyFont="1" applyFill="1" applyBorder="1" applyAlignment="1">
      <alignment horizontal="center" vertical="center" wrapText="1"/>
    </xf>
    <xf numFmtId="0" fontId="10" fillId="14" borderId="10" xfId="7" applyFont="1" applyFill="1" applyBorder="1" applyAlignment="1">
      <alignment horizontal="center" vertical="center" wrapText="1"/>
    </xf>
    <xf numFmtId="0" fontId="10" fillId="14" borderId="12" xfId="7" applyFont="1" applyFill="1" applyBorder="1" applyAlignment="1">
      <alignment horizontal="center" vertical="center" wrapText="1"/>
    </xf>
    <xf numFmtId="0" fontId="10" fillId="14" borderId="4" xfId="7" applyFont="1" applyFill="1" applyBorder="1" applyAlignment="1">
      <alignment horizontal="center" vertical="center" wrapText="1"/>
    </xf>
    <xf numFmtId="0" fontId="2" fillId="0" borderId="17" xfId="12" applyBorder="1" applyAlignment="1">
      <alignment horizontal="center"/>
    </xf>
    <xf numFmtId="0" fontId="2" fillId="0" borderId="15" xfId="12" applyBorder="1" applyAlignment="1">
      <alignment horizontal="center"/>
    </xf>
    <xf numFmtId="0" fontId="2" fillId="0" borderId="16" xfId="12" applyBorder="1" applyAlignment="1">
      <alignment horizontal="center"/>
    </xf>
    <xf numFmtId="0" fontId="2" fillId="0" borderId="22" xfId="12" applyBorder="1" applyAlignment="1">
      <alignment horizontal="center"/>
    </xf>
    <xf numFmtId="0" fontId="2" fillId="0" borderId="0" xfId="12" applyAlignment="1">
      <alignment horizontal="center"/>
    </xf>
    <xf numFmtId="0" fontId="2" fillId="0" borderId="21" xfId="12" applyBorder="1" applyAlignment="1">
      <alignment horizontal="center"/>
    </xf>
    <xf numFmtId="0" fontId="2" fillId="0" borderId="23" xfId="12" applyBorder="1" applyAlignment="1">
      <alignment horizontal="center"/>
    </xf>
    <xf numFmtId="0" fontId="2" fillId="0" borderId="24" xfId="12" applyBorder="1" applyAlignment="1">
      <alignment horizontal="center"/>
    </xf>
    <xf numFmtId="0" fontId="2" fillId="0" borderId="25" xfId="12" applyBorder="1" applyAlignment="1">
      <alignment horizontal="center"/>
    </xf>
    <xf numFmtId="0" fontId="10" fillId="14" borderId="5" xfId="7" applyFont="1" applyFill="1" applyBorder="1" applyAlignment="1">
      <alignment horizontal="center" vertical="center" wrapText="1"/>
    </xf>
    <xf numFmtId="0" fontId="10" fillId="14" borderId="6" xfId="7" applyFont="1" applyFill="1" applyBorder="1" applyAlignment="1">
      <alignment horizontal="center" vertical="center" wrapText="1"/>
    </xf>
    <xf numFmtId="0" fontId="10" fillId="14" borderId="7" xfId="7" applyFont="1" applyFill="1" applyBorder="1" applyAlignment="1">
      <alignment horizontal="center" vertical="center" wrapText="1"/>
    </xf>
    <xf numFmtId="0" fontId="10" fillId="14" borderId="8" xfId="7" applyFont="1" applyFill="1" applyBorder="1" applyAlignment="1">
      <alignment horizontal="center" vertical="center" wrapText="1"/>
    </xf>
    <xf numFmtId="0" fontId="10" fillId="14" borderId="9" xfId="7" applyFont="1" applyFill="1" applyBorder="1" applyAlignment="1">
      <alignment horizontal="center" vertical="center" wrapText="1"/>
    </xf>
    <xf numFmtId="0" fontId="3" fillId="0" borderId="58" xfId="12" applyFont="1" applyBorder="1" applyAlignment="1">
      <alignment horizontal="center" vertical="center"/>
    </xf>
    <xf numFmtId="0" fontId="3" fillId="0" borderId="59" xfId="12" applyFont="1" applyBorder="1" applyAlignment="1">
      <alignment horizontal="center" vertical="center"/>
    </xf>
    <xf numFmtId="0" fontId="3" fillId="0" borderId="65" xfId="12" applyFont="1" applyBorder="1" applyAlignment="1">
      <alignment horizontal="center" vertical="center"/>
    </xf>
    <xf numFmtId="0" fontId="3" fillId="0" borderId="62" xfId="12" applyFont="1" applyBorder="1" applyAlignment="1">
      <alignment horizontal="center" vertical="center"/>
    </xf>
    <xf numFmtId="14" fontId="3" fillId="0" borderId="62" xfId="12" applyNumberFormat="1" applyFont="1" applyBorder="1" applyAlignment="1">
      <alignment horizontal="center" vertical="center"/>
    </xf>
    <xf numFmtId="0" fontId="3" fillId="0" borderId="60" xfId="12" applyFont="1" applyBorder="1" applyAlignment="1">
      <alignment horizontal="center" vertical="center"/>
    </xf>
    <xf numFmtId="0" fontId="41" fillId="0" borderId="66" xfId="12" applyFont="1" applyBorder="1" applyAlignment="1">
      <alignment horizontal="center" vertical="center"/>
    </xf>
    <xf numFmtId="49" fontId="24" fillId="0" borderId="28" xfId="12" applyNumberFormat="1" applyFont="1" applyBorder="1" applyAlignment="1">
      <alignment horizontal="center" vertical="center" shrinkToFit="1"/>
    </xf>
    <xf numFmtId="49" fontId="24" fillId="0" borderId="29" xfId="12" applyNumberFormat="1" applyFont="1" applyBorder="1" applyAlignment="1">
      <alignment horizontal="center" vertical="center" shrinkToFit="1"/>
    </xf>
    <xf numFmtId="0" fontId="23" fillId="14" borderId="22" xfId="12" applyFont="1" applyFill="1" applyBorder="1" applyAlignment="1">
      <alignment horizontal="center" vertical="center" wrapText="1"/>
    </xf>
    <xf numFmtId="0" fontId="23" fillId="14" borderId="0" xfId="12" applyFont="1" applyFill="1" applyAlignment="1">
      <alignment horizontal="center" vertical="center" wrapText="1"/>
    </xf>
    <xf numFmtId="0" fontId="23" fillId="14" borderId="21" xfId="12" applyFont="1" applyFill="1" applyBorder="1" applyAlignment="1">
      <alignment horizontal="center" vertical="center" wrapText="1"/>
    </xf>
    <xf numFmtId="0" fontId="23" fillId="14" borderId="23" xfId="12" applyFont="1" applyFill="1" applyBorder="1" applyAlignment="1">
      <alignment horizontal="center" vertical="center" wrapText="1"/>
    </xf>
    <xf numFmtId="0" fontId="23" fillId="14" borderId="24" xfId="12" applyFont="1" applyFill="1" applyBorder="1" applyAlignment="1">
      <alignment horizontal="center" vertical="center" wrapText="1"/>
    </xf>
    <xf numFmtId="0" fontId="23" fillId="14" borderId="25" xfId="12" applyFont="1" applyFill="1" applyBorder="1" applyAlignment="1">
      <alignment horizontal="center" vertical="center" wrapText="1"/>
    </xf>
    <xf numFmtId="0" fontId="3" fillId="14" borderId="22" xfId="12" applyFont="1" applyFill="1" applyBorder="1" applyAlignment="1">
      <alignment horizontal="center" vertical="center" wrapText="1"/>
    </xf>
    <xf numFmtId="0" fontId="3" fillId="14" borderId="0" xfId="12" applyFont="1" applyFill="1" applyAlignment="1">
      <alignment horizontal="center" vertical="center" wrapText="1"/>
    </xf>
    <xf numFmtId="0" fontId="3" fillId="14" borderId="21" xfId="12" applyFont="1" applyFill="1" applyBorder="1" applyAlignment="1">
      <alignment horizontal="center" vertical="center" wrapText="1"/>
    </xf>
    <xf numFmtId="0" fontId="3" fillId="14" borderId="23" xfId="12" applyFont="1" applyFill="1" applyBorder="1" applyAlignment="1">
      <alignment horizontal="center" vertical="center" wrapText="1"/>
    </xf>
    <xf numFmtId="0" fontId="3" fillId="14" borderId="24" xfId="12" applyFont="1" applyFill="1" applyBorder="1" applyAlignment="1">
      <alignment horizontal="center" vertical="center" wrapText="1"/>
    </xf>
    <xf numFmtId="0" fontId="3" fillId="14" borderId="25" xfId="12" applyFont="1" applyFill="1" applyBorder="1" applyAlignment="1">
      <alignment horizontal="center" vertical="center" wrapText="1"/>
    </xf>
    <xf numFmtId="0" fontId="41" fillId="0" borderId="5" xfId="12" applyFont="1" applyBorder="1" applyAlignment="1">
      <alignment horizontal="center" vertical="center"/>
    </xf>
    <xf numFmtId="0" fontId="23" fillId="0" borderId="6" xfId="12" applyFont="1" applyBorder="1" applyAlignment="1">
      <alignment horizontal="center" vertical="center"/>
    </xf>
    <xf numFmtId="0" fontId="23" fillId="0" borderId="7" xfId="12" applyFont="1" applyBorder="1" applyAlignment="1">
      <alignment horizontal="center" vertical="center"/>
    </xf>
    <xf numFmtId="17" fontId="23" fillId="0" borderId="9" xfId="12" applyNumberFormat="1" applyFont="1" applyBorder="1" applyAlignment="1">
      <alignment horizontal="center" vertical="center"/>
    </xf>
    <xf numFmtId="17" fontId="23" fillId="0" borderId="10" xfId="12" applyNumberFormat="1" applyFont="1" applyBorder="1" applyAlignment="1">
      <alignment horizontal="center" vertical="center"/>
    </xf>
    <xf numFmtId="0" fontId="41" fillId="0" borderId="57" xfId="12" applyFont="1" applyBorder="1" applyAlignment="1">
      <alignment horizontal="center" vertical="center"/>
    </xf>
    <xf numFmtId="0" fontId="25" fillId="6" borderId="45" xfId="12" applyFont="1" applyFill="1" applyBorder="1" applyAlignment="1">
      <alignment horizontal="justify" vertical="top" wrapText="1"/>
    </xf>
    <xf numFmtId="0" fontId="25" fillId="6" borderId="39" xfId="12" applyFont="1" applyFill="1" applyBorder="1" applyAlignment="1">
      <alignment horizontal="justify" vertical="top" wrapText="1"/>
    </xf>
    <xf numFmtId="0" fontId="25" fillId="6" borderId="46" xfId="12" applyFont="1" applyFill="1" applyBorder="1" applyAlignment="1">
      <alignment horizontal="justify" vertical="top" wrapText="1"/>
    </xf>
    <xf numFmtId="0" fontId="0" fillId="6" borderId="45" xfId="12" applyFont="1" applyFill="1" applyBorder="1" applyAlignment="1">
      <alignment horizontal="justify" vertical="top" wrapText="1"/>
    </xf>
    <xf numFmtId="0" fontId="2" fillId="6" borderId="39" xfId="12" applyFill="1" applyBorder="1" applyAlignment="1">
      <alignment horizontal="justify" vertical="top" wrapText="1"/>
    </xf>
    <xf numFmtId="0" fontId="2" fillId="6" borderId="46" xfId="12" applyFill="1" applyBorder="1" applyAlignment="1">
      <alignment horizontal="justify" vertical="top" wrapText="1"/>
    </xf>
    <xf numFmtId="0" fontId="0" fillId="6" borderId="39" xfId="12" applyFont="1" applyFill="1" applyBorder="1" applyAlignment="1">
      <alignment horizontal="justify" vertical="top" wrapText="1"/>
    </xf>
    <xf numFmtId="0" fontId="0" fillId="6" borderId="46" xfId="12" applyFont="1" applyFill="1" applyBorder="1" applyAlignment="1">
      <alignment horizontal="justify" vertical="top" wrapText="1"/>
    </xf>
    <xf numFmtId="38" fontId="8" fillId="0" borderId="1" xfId="2" applyNumberFormat="1" applyFont="1" applyBorder="1" applyAlignment="1">
      <alignment horizontal="right" vertical="center"/>
    </xf>
    <xf numFmtId="169" fontId="2" fillId="0" borderId="2" xfId="0" applyNumberFormat="1" applyFont="1" applyBorder="1" applyAlignment="1">
      <alignment horizontal="right" vertical="center" wrapText="1"/>
    </xf>
    <xf numFmtId="0" fontId="2" fillId="0" borderId="3" xfId="0" applyFont="1" applyBorder="1" applyAlignment="1">
      <alignment horizontal="right" vertical="center" wrapText="1"/>
    </xf>
    <xf numFmtId="0" fontId="2" fillId="0" borderId="4" xfId="0" applyFont="1" applyBorder="1" applyAlignment="1">
      <alignment horizontal="right" vertical="center" wrapText="1"/>
    </xf>
    <xf numFmtId="15" fontId="11" fillId="0" borderId="8" xfId="2" applyNumberFormat="1" applyBorder="1" applyAlignment="1">
      <alignment horizontal="center" vertical="center"/>
    </xf>
    <xf numFmtId="15" fontId="11" fillId="0" borderId="10" xfId="2" applyNumberFormat="1" applyBorder="1" applyAlignment="1">
      <alignment horizontal="center" vertical="center"/>
    </xf>
    <xf numFmtId="15" fontId="7" fillId="0" borderId="2" xfId="2" applyNumberFormat="1" applyFont="1" applyBorder="1" applyAlignment="1">
      <alignment horizontal="right" vertical="center" wrapText="1"/>
    </xf>
    <xf numFmtId="15" fontId="7" fillId="0" borderId="4" xfId="2" applyNumberFormat="1" applyFont="1" applyBorder="1" applyAlignment="1">
      <alignment horizontal="right" vertical="center" wrapText="1"/>
    </xf>
    <xf numFmtId="171" fontId="18" fillId="16" borderId="1" xfId="0" applyNumberFormat="1" applyFont="1" applyFill="1" applyBorder="1" applyAlignment="1">
      <alignment horizontal="right" vertical="center" wrapText="1"/>
    </xf>
    <xf numFmtId="49" fontId="7" fillId="0" borderId="3" xfId="5" applyNumberFormat="1" applyFont="1" applyBorder="1" applyAlignment="1">
      <alignment horizontal="right" vertical="center"/>
    </xf>
    <xf numFmtId="169" fontId="2" fillId="0" borderId="3" xfId="0" applyNumberFormat="1" applyFont="1" applyBorder="1" applyAlignment="1">
      <alignment horizontal="right" vertical="center" wrapText="1"/>
    </xf>
    <xf numFmtId="0" fontId="2" fillId="0" borderId="3" xfId="0" applyFont="1" applyBorder="1" applyAlignment="1">
      <alignment horizontal="right" vertical="center" wrapText="1"/>
    </xf>
    <xf numFmtId="169" fontId="7" fillId="0" borderId="3" xfId="5" applyNumberFormat="1" applyFont="1" applyBorder="1" applyAlignment="1">
      <alignment horizontal="right" vertical="center" wrapText="1"/>
    </xf>
    <xf numFmtId="169" fontId="2" fillId="0" borderId="1" xfId="0" applyNumberFormat="1" applyFont="1" applyBorder="1" applyAlignment="1">
      <alignment wrapText="1"/>
    </xf>
    <xf numFmtId="15" fontId="0" fillId="0" borderId="1" xfId="0" applyNumberFormat="1" applyBorder="1" applyAlignment="1">
      <alignment horizontal="right" vertical="center" wrapText="1"/>
    </xf>
    <xf numFmtId="0" fontId="7" fillId="0" borderId="5" xfId="2" applyFont="1" applyBorder="1" applyAlignment="1">
      <alignment horizontal="left" vertical="center" wrapText="1"/>
    </xf>
    <xf numFmtId="0" fontId="7" fillId="0" borderId="6" xfId="2" applyFont="1" applyBorder="1" applyAlignment="1">
      <alignment horizontal="left" vertical="center" wrapText="1"/>
    </xf>
    <xf numFmtId="0" fontId="7" fillId="0" borderId="7" xfId="2" applyFont="1" applyBorder="1" applyAlignment="1">
      <alignment horizontal="left" vertical="center" wrapText="1"/>
    </xf>
    <xf numFmtId="0" fontId="7" fillId="0" borderId="13" xfId="2" applyFont="1" applyBorder="1" applyAlignment="1">
      <alignment horizontal="left" vertical="center" wrapText="1"/>
    </xf>
    <xf numFmtId="0" fontId="7" fillId="0" borderId="0" xfId="2" applyFont="1" applyAlignment="1">
      <alignment horizontal="left" vertical="center" wrapText="1"/>
    </xf>
    <xf numFmtId="0" fontId="7" fillId="0" borderId="14" xfId="2" applyFont="1" applyBorder="1" applyAlignment="1">
      <alignment horizontal="left" vertical="center" wrapText="1"/>
    </xf>
    <xf numFmtId="0" fontId="7" fillId="0" borderId="8" xfId="2" applyFont="1" applyBorder="1" applyAlignment="1">
      <alignment horizontal="left" vertical="center" wrapText="1"/>
    </xf>
    <xf numFmtId="0" fontId="7" fillId="0" borderId="9" xfId="2" applyFont="1" applyBorder="1" applyAlignment="1">
      <alignment horizontal="left" vertical="center" wrapText="1"/>
    </xf>
    <xf numFmtId="0" fontId="7" fillId="0" borderId="10" xfId="2" applyFont="1" applyBorder="1" applyAlignment="1">
      <alignment horizontal="left" vertical="center" wrapText="1"/>
    </xf>
    <xf numFmtId="15" fontId="0" fillId="0" borderId="2" xfId="0" applyNumberFormat="1" applyBorder="1" applyAlignment="1">
      <alignment horizontal="right" wrapText="1"/>
    </xf>
    <xf numFmtId="15" fontId="0" fillId="0" borderId="4" xfId="0" applyNumberFormat="1" applyBorder="1" applyAlignment="1">
      <alignment horizontal="right" wrapText="1"/>
    </xf>
    <xf numFmtId="0" fontId="5" fillId="0" borderId="0" xfId="0" applyFont="1" applyAlignment="1">
      <alignment horizontal="right" wrapText="1"/>
    </xf>
    <xf numFmtId="15" fontId="0" fillId="0" borderId="0" xfId="0" applyNumberFormat="1" applyAlignment="1">
      <alignment horizontal="right" wrapText="1"/>
    </xf>
    <xf numFmtId="0" fontId="2" fillId="0" borderId="0" xfId="0" applyFont="1" applyAlignment="1">
      <alignment horizontal="right" wrapText="1"/>
    </xf>
    <xf numFmtId="169" fontId="5" fillId="0" borderId="0" xfId="0" applyNumberFormat="1" applyFont="1" applyAlignment="1">
      <alignment horizontal="right" wrapText="1"/>
    </xf>
    <xf numFmtId="170" fontId="18" fillId="0" borderId="0" xfId="11" applyNumberFormat="1" applyFont="1" applyBorder="1" applyAlignment="1">
      <alignment horizontal="right" wrapText="1"/>
    </xf>
    <xf numFmtId="49" fontId="7" fillId="0" borderId="0" xfId="5" applyNumberFormat="1" applyFont="1" applyBorder="1" applyAlignment="1">
      <alignment horizontal="right" wrapText="1"/>
    </xf>
    <xf numFmtId="169" fontId="7" fillId="0" borderId="0" xfId="5" applyNumberFormat="1" applyFont="1" applyBorder="1" applyAlignment="1">
      <alignment horizontal="right" wrapText="1"/>
    </xf>
    <xf numFmtId="0" fontId="20" fillId="0" borderId="0" xfId="0" applyFont="1" applyAlignment="1">
      <alignment wrapText="1"/>
    </xf>
    <xf numFmtId="169" fontId="3" fillId="0" borderId="1" xfId="0" applyNumberFormat="1" applyFont="1" applyBorder="1" applyAlignment="1">
      <alignment wrapText="1"/>
    </xf>
    <xf numFmtId="0" fontId="6" fillId="0" borderId="1" xfId="0" applyFont="1" applyBorder="1" applyAlignment="1">
      <alignment horizontal="right" wrapText="1"/>
    </xf>
    <xf numFmtId="15" fontId="3" fillId="0" borderId="1" xfId="0" applyNumberFormat="1" applyFont="1" applyBorder="1" applyAlignment="1">
      <alignment horizontal="right" wrapText="1"/>
    </xf>
    <xf numFmtId="0" fontId="3" fillId="0" borderId="1" xfId="0" applyFont="1" applyBorder="1" applyAlignment="1">
      <alignment horizontal="right" wrapText="1"/>
    </xf>
    <xf numFmtId="169" fontId="6" fillId="0" borderId="2" xfId="0" applyNumberFormat="1" applyFont="1" applyBorder="1" applyAlignment="1">
      <alignment horizontal="right" wrapText="1"/>
    </xf>
    <xf numFmtId="170" fontId="13" fillId="0" borderId="1" xfId="11" applyNumberFormat="1" applyFont="1" applyBorder="1" applyAlignment="1">
      <alignment horizontal="right" wrapText="1"/>
    </xf>
    <xf numFmtId="49" fontId="8" fillId="0" borderId="3" xfId="5" applyNumberFormat="1" applyFont="1" applyBorder="1" applyAlignment="1">
      <alignment horizontal="right" wrapText="1"/>
    </xf>
    <xf numFmtId="169" fontId="8" fillId="0" borderId="2" xfId="5" applyNumberFormat="1" applyFont="1" applyBorder="1" applyAlignment="1">
      <alignment horizontal="right" wrapText="1"/>
    </xf>
    <xf numFmtId="169" fontId="8" fillId="0" borderId="4" xfId="5" applyNumberFormat="1" applyFont="1" applyBorder="1" applyAlignment="1">
      <alignment horizontal="right" wrapText="1"/>
    </xf>
    <xf numFmtId="181" fontId="8" fillId="0" borderId="1" xfId="2" applyNumberFormat="1" applyFont="1" applyBorder="1" applyAlignment="1">
      <alignment horizontal="center" vertical="center" wrapText="1"/>
    </xf>
    <xf numFmtId="0" fontId="8" fillId="0" borderId="0" xfId="2" applyFont="1" applyAlignment="1">
      <alignment horizontal="left" vertical="center"/>
    </xf>
    <xf numFmtId="0" fontId="7" fillId="0" borderId="2" xfId="0" applyFont="1" applyBorder="1" applyAlignment="1">
      <alignment horizontal="left" wrapText="1"/>
    </xf>
    <xf numFmtId="0" fontId="7" fillId="0" borderId="4" xfId="0" applyFont="1" applyBorder="1" applyAlignment="1">
      <alignment horizontal="left" wrapText="1"/>
    </xf>
    <xf numFmtId="0" fontId="17" fillId="0" borderId="1" xfId="2" applyFont="1" applyBorder="1" applyAlignment="1">
      <alignment horizontal="center" wrapText="1"/>
    </xf>
    <xf numFmtId="0" fontId="12" fillId="0" borderId="1" xfId="0" applyFont="1" applyBorder="1" applyAlignment="1">
      <alignment horizontal="center" wrapText="1"/>
    </xf>
    <xf numFmtId="38" fontId="17" fillId="0" borderId="1" xfId="2" applyNumberFormat="1" applyFont="1" applyBorder="1" applyAlignment="1">
      <alignment horizontal="center" wrapText="1"/>
    </xf>
    <xf numFmtId="176" fontId="20" fillId="0" borderId="1" xfId="0" applyNumberFormat="1" applyFont="1" applyBorder="1" applyAlignment="1">
      <alignment wrapText="1"/>
    </xf>
    <xf numFmtId="0" fontId="12" fillId="0" borderId="1" xfId="0" applyFont="1" applyBorder="1" applyAlignment="1">
      <alignment wrapText="1"/>
    </xf>
    <xf numFmtId="15" fontId="17" fillId="0" borderId="1" xfId="2" applyNumberFormat="1" applyFont="1" applyBorder="1" applyAlignment="1">
      <alignment wrapText="1"/>
    </xf>
    <xf numFmtId="176" fontId="17" fillId="0" borderId="3" xfId="5" applyNumberFormat="1" applyFont="1" applyBorder="1" applyAlignment="1">
      <alignment wrapText="1"/>
    </xf>
    <xf numFmtId="171" fontId="51" fillId="16" borderId="1" xfId="0" applyNumberFormat="1" applyFont="1" applyFill="1" applyBorder="1" applyAlignment="1">
      <alignment horizontal="right" wrapText="1"/>
    </xf>
    <xf numFmtId="49" fontId="17" fillId="0" borderId="1" xfId="5" applyNumberFormat="1" applyFont="1" applyBorder="1" applyAlignment="1">
      <alignment horizontal="right"/>
    </xf>
    <xf numFmtId="176" fontId="17" fillId="0" borderId="2" xfId="5" applyNumberFormat="1" applyFont="1" applyBorder="1" applyAlignment="1">
      <alignment wrapText="1"/>
    </xf>
    <xf numFmtId="176" fontId="17" fillId="0" borderId="4" xfId="5" applyNumberFormat="1" applyFont="1" applyBorder="1" applyAlignment="1">
      <alignment wrapText="1"/>
    </xf>
    <xf numFmtId="14" fontId="7" fillId="0" borderId="1" xfId="0" applyNumberFormat="1" applyFont="1" applyBorder="1" applyAlignment="1">
      <alignment horizontal="center" vertical="center" wrapText="1"/>
    </xf>
    <xf numFmtId="0" fontId="7" fillId="0" borderId="67" xfId="0" applyFont="1" applyBorder="1" applyAlignment="1">
      <alignment horizontal="left" vertical="center" wrapText="1"/>
    </xf>
    <xf numFmtId="0" fontId="7" fillId="0" borderId="68" xfId="0" applyFont="1" applyBorder="1" applyAlignment="1">
      <alignment horizontal="left" vertical="center" wrapText="1"/>
    </xf>
    <xf numFmtId="0" fontId="7" fillId="0" borderId="69" xfId="0" applyFont="1" applyBorder="1" applyAlignment="1">
      <alignment horizontal="left" vertical="center" wrapText="1"/>
    </xf>
    <xf numFmtId="0" fontId="7" fillId="0" borderId="67" xfId="0" applyFont="1" applyBorder="1" applyAlignment="1">
      <alignment horizontal="center" vertical="center" wrapText="1"/>
    </xf>
    <xf numFmtId="0" fontId="7" fillId="0" borderId="69" xfId="0" applyFont="1" applyBorder="1" applyAlignment="1">
      <alignment horizontal="center" vertical="center" wrapText="1"/>
    </xf>
    <xf numFmtId="14" fontId="7" fillId="0" borderId="67" xfId="0" applyNumberFormat="1" applyFont="1" applyBorder="1" applyAlignment="1">
      <alignment horizontal="center" vertical="center" wrapText="1"/>
    </xf>
    <xf numFmtId="14" fontId="7" fillId="0" borderId="69" xfId="0" applyNumberFormat="1" applyFont="1" applyBorder="1" applyAlignment="1">
      <alignment horizontal="center" vertical="center" wrapText="1"/>
    </xf>
    <xf numFmtId="0" fontId="7" fillId="0" borderId="68" xfId="0" applyFont="1" applyBorder="1" applyAlignment="1">
      <alignment horizontal="center" vertical="center" wrapText="1"/>
    </xf>
  </cellXfs>
  <cellStyles count="18">
    <cellStyle name="Hipervínculo" xfId="14" builtinId="8"/>
    <cellStyle name="Millares" xfId="11" builtinId="3"/>
    <cellStyle name="Millares 2" xfId="4" xr:uid="{00000000-0005-0000-0000-000002000000}"/>
    <cellStyle name="Millares 2 2" xfId="9" xr:uid="{00000000-0005-0000-0000-000003000000}"/>
    <cellStyle name="Millares 3" xfId="10" xr:uid="{00000000-0005-0000-0000-000004000000}"/>
    <cellStyle name="Moneda 2" xfId="5" xr:uid="{00000000-0005-0000-0000-000005000000}"/>
    <cellStyle name="Moneda 3" xfId="8" xr:uid="{00000000-0005-0000-0000-000006000000}"/>
    <cellStyle name="Normal" xfId="0" builtinId="0"/>
    <cellStyle name="Normal 14 2" xfId="15" xr:uid="{00000000-0005-0000-0000-000008000000}"/>
    <cellStyle name="Normal 15" xfId="12" xr:uid="{00000000-0005-0000-0000-000009000000}"/>
    <cellStyle name="Normal 2" xfId="3" xr:uid="{00000000-0005-0000-0000-00000A000000}"/>
    <cellStyle name="Normal 2 2 2" xfId="2" xr:uid="{00000000-0005-0000-0000-00000B000000}"/>
    <cellStyle name="Normal 3" xfId="6" xr:uid="{00000000-0005-0000-0000-00000C000000}"/>
    <cellStyle name="Normal 3 2" xfId="17" xr:uid="{00000000-0005-0000-0000-00000D000000}"/>
    <cellStyle name="Normal 3 7" xfId="13" xr:uid="{00000000-0005-0000-0000-00000E000000}"/>
    <cellStyle name="Normal 3 9" xfId="7" xr:uid="{00000000-0005-0000-0000-00000F000000}"/>
    <cellStyle name="Porcentaje" xfId="1" builtinId="5"/>
    <cellStyle name="Porcentaje 3" xfId="16" xr:uid="{00000000-0005-0000-0000-000011000000}"/>
  </cellStyles>
  <dxfs count="61">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D8D5C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2.xml"/><Relationship Id="rId18" Type="http://schemas.openxmlformats.org/officeDocument/2006/relationships/externalLink" Target="externalLinks/externalLink7.xml"/><Relationship Id="rId26" Type="http://schemas.openxmlformats.org/officeDocument/2006/relationships/externalLink" Target="externalLinks/externalLink15.xml"/><Relationship Id="rId39"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externalLink" Target="externalLinks/externalLink10.xml"/><Relationship Id="rId34" Type="http://schemas.openxmlformats.org/officeDocument/2006/relationships/externalLink" Target="externalLinks/externalLink23.xml"/><Relationship Id="rId7" Type="http://schemas.openxmlformats.org/officeDocument/2006/relationships/worksheet" Target="worksheets/sheet7.xml"/><Relationship Id="rId12" Type="http://schemas.openxmlformats.org/officeDocument/2006/relationships/externalLink" Target="externalLinks/externalLink1.xml"/><Relationship Id="rId17" Type="http://schemas.openxmlformats.org/officeDocument/2006/relationships/externalLink" Target="externalLinks/externalLink6.xml"/><Relationship Id="rId25" Type="http://schemas.openxmlformats.org/officeDocument/2006/relationships/externalLink" Target="externalLinks/externalLink14.xml"/><Relationship Id="rId33" Type="http://schemas.openxmlformats.org/officeDocument/2006/relationships/externalLink" Target="externalLinks/externalLink22.xml"/><Relationship Id="rId38"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externalLink" Target="externalLinks/externalLink5.xml"/><Relationship Id="rId20" Type="http://schemas.openxmlformats.org/officeDocument/2006/relationships/externalLink" Target="externalLinks/externalLink9.xml"/><Relationship Id="rId29" Type="http://schemas.openxmlformats.org/officeDocument/2006/relationships/externalLink" Target="externalLinks/externalLink18.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13.xml"/><Relationship Id="rId32" Type="http://schemas.openxmlformats.org/officeDocument/2006/relationships/externalLink" Target="externalLinks/externalLink21.xml"/><Relationship Id="rId37" Type="http://schemas.openxmlformats.org/officeDocument/2006/relationships/theme" Target="theme/theme1.xml"/><Relationship Id="rId40"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externalLink" Target="externalLinks/externalLink4.xml"/><Relationship Id="rId23" Type="http://schemas.openxmlformats.org/officeDocument/2006/relationships/externalLink" Target="externalLinks/externalLink12.xml"/><Relationship Id="rId28" Type="http://schemas.openxmlformats.org/officeDocument/2006/relationships/externalLink" Target="externalLinks/externalLink17.xml"/><Relationship Id="rId36" Type="http://schemas.openxmlformats.org/officeDocument/2006/relationships/externalLink" Target="externalLinks/externalLink25.xml"/><Relationship Id="rId10" Type="http://schemas.openxmlformats.org/officeDocument/2006/relationships/worksheet" Target="worksheets/sheet10.xml"/><Relationship Id="rId19" Type="http://schemas.openxmlformats.org/officeDocument/2006/relationships/externalLink" Target="externalLinks/externalLink8.xml"/><Relationship Id="rId31" Type="http://schemas.openxmlformats.org/officeDocument/2006/relationships/externalLink" Target="externalLinks/externalLink2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3.xml"/><Relationship Id="rId22" Type="http://schemas.openxmlformats.org/officeDocument/2006/relationships/externalLink" Target="externalLinks/externalLink11.xml"/><Relationship Id="rId27" Type="http://schemas.openxmlformats.org/officeDocument/2006/relationships/externalLink" Target="externalLinks/externalLink16.xml"/><Relationship Id="rId30" Type="http://schemas.openxmlformats.org/officeDocument/2006/relationships/externalLink" Target="externalLinks/externalLink19.xml"/><Relationship Id="rId35" Type="http://schemas.openxmlformats.org/officeDocument/2006/relationships/externalLink" Target="externalLinks/externalLink24.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(Formato!$F$216:$G$216,Formato!$H$216:$I$216)</c:f>
              <c:strCache>
                <c:ptCount val="3"/>
                <c:pt idx="0">
                  <c:v>Programado</c:v>
                </c:pt>
                <c:pt idx="2">
                  <c:v>Ejecutado</c:v>
                </c:pt>
              </c:strCache>
            </c:strRef>
          </c:cat>
          <c:val>
            <c:numRef>
              <c:f>(Formato!$F$217:$G$217,Formato!$H$217:$I$217)</c:f>
              <c:numCache>
                <c:formatCode>0%</c:formatCode>
                <c:ptCount val="4"/>
                <c:pt idx="0">
                  <c:v>1</c:v>
                </c:pt>
                <c:pt idx="2">
                  <c:v>1</c:v>
                </c:pt>
              </c:numCache>
            </c:numRef>
          </c:val>
          <c:extLs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1779539904"/>
        <c:axId val="-1779538272"/>
      </c:barChart>
      <c:catAx>
        <c:axId val="-177953990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779538272"/>
        <c:crosses val="autoZero"/>
        <c:auto val="0"/>
        <c:lblAlgn val="ctr"/>
        <c:lblOffset val="100"/>
        <c:tickMarkSkip val="1"/>
        <c:noMultiLvlLbl val="0"/>
      </c:catAx>
      <c:valAx>
        <c:axId val="-1779538272"/>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77953990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(Formato!$E$153:$F$153,Formato!$G$153:$H$153)</c:f>
              <c:strCache>
                <c:ptCount val="3"/>
                <c:pt idx="0">
                  <c:v>Programado</c:v>
                </c:pt>
                <c:pt idx="2">
                  <c:v>Ejecutado</c:v>
                </c:pt>
              </c:strCache>
            </c:strRef>
          </c:cat>
          <c:val>
            <c:numRef>
              <c:f>(Formato!$E$154:$F$154,Formato!$G$154:$H$154)</c:f>
              <c:numCache>
                <c:formatCode>0.00%</c:formatCode>
                <c:ptCount val="4"/>
                <c:pt idx="0">
                  <c:v>0.59150000000000003</c:v>
                </c:pt>
                <c:pt idx="2">
                  <c:v>0.68959999999999999</c:v>
                </c:pt>
              </c:numCache>
            </c:numRef>
          </c:val>
          <c:extLs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1779537728"/>
        <c:axId val="-1779534464"/>
      </c:barChart>
      <c:catAx>
        <c:axId val="-177953772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779534464"/>
        <c:crosses val="autoZero"/>
        <c:auto val="0"/>
        <c:lblAlgn val="ctr"/>
        <c:lblOffset val="100"/>
        <c:tickMarkSkip val="1"/>
        <c:noMultiLvlLbl val="0"/>
      </c:catAx>
      <c:valAx>
        <c:axId val="-1779534464"/>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77953772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extLst>
                <c:ext xmlns:c15="http://schemas.microsoft.com/office/drawing/2012/chart" uri="{CE6537A1-D6FC-4f65-9D91-7224C49458BB}">
                  <c15:layout>
                    <c:manualLayout>
                      <c:w val="8.6032009707085327E-2"/>
                      <c:h val="9.9936889560279338E-2"/>
                    </c:manualLayout>
                  </c15:layout>
                </c:ext>
                <c:ext xmlns:c16="http://schemas.microsoft.com/office/drawing/2014/chart" uri="{C3380CC4-5D6E-409C-BE32-E72D297353CC}">
                  <c16:uniqueId val="{00000000-4BD6-478C-BCE7-E79964381A43}"/>
                </c:ext>
              </c:extLst>
            </c:dLbl>
            <c:dLbl>
              <c:idx val="2"/>
              <c:delete val="1"/>
              <c:extLst>
                <c:ext xmlns:c15="http://schemas.microsoft.com/office/drawing/2012/chart" uri="{CE6537A1-D6FC-4f65-9D91-7224C49458BB}"/>
                <c:ext xmlns:c16="http://schemas.microsoft.com/office/drawing/2014/chart" uri="{C3380CC4-5D6E-409C-BE32-E72D297353CC}">
                  <c16:uniqueId val="{00000001-4BD6-478C-BCE7-E79964381A43}"/>
                </c:ext>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(Formato!$F$186:$G$186,Formato!$H$186:$I$186)</c:f>
              <c:strCache>
                <c:ptCount val="3"/>
                <c:pt idx="0">
                  <c:v>Programado</c:v>
                </c:pt>
                <c:pt idx="2">
                  <c:v>Ejecutado</c:v>
                </c:pt>
              </c:strCache>
            </c:strRef>
          </c:cat>
          <c:val>
            <c:numRef>
              <c:f>(Formato!$F$187:$G$187,Formato!$H$187:$I$187)</c:f>
              <c:numCache>
                <c:formatCode>0.00%</c:formatCode>
                <c:ptCount val="4"/>
                <c:pt idx="0">
                  <c:v>0.54220000000000002</c:v>
                </c:pt>
                <c:pt idx="2">
                  <c:v>0.56079999999999997</c:v>
                </c:pt>
              </c:numCache>
            </c:numRef>
          </c:val>
          <c:extLs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1779539360"/>
        <c:axId val="-1779538816"/>
      </c:barChart>
      <c:catAx>
        <c:axId val="-177953936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779538816"/>
        <c:crosses val="autoZero"/>
        <c:auto val="0"/>
        <c:lblAlgn val="ctr"/>
        <c:lblOffset val="100"/>
        <c:tickMarkSkip val="1"/>
        <c:noMultiLvlLbl val="0"/>
      </c:catAx>
      <c:valAx>
        <c:axId val="-177953881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77953936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(Formato!$E$231:$F$231,Formato!$G$231:$H$231)</c:f>
              <c:strCache>
                <c:ptCount val="3"/>
                <c:pt idx="0">
                  <c:v>Programado</c:v>
                </c:pt>
                <c:pt idx="2">
                  <c:v>Ejecutado</c:v>
                </c:pt>
              </c:strCache>
            </c:strRef>
          </c:cat>
          <c:val>
            <c:numRef>
              <c:f>(Formato!$E$232:$F$232,Formato!$G$232:$H$232)</c:f>
              <c:numCache>
                <c:formatCode>0.00%</c:formatCode>
                <c:ptCount val="4"/>
                <c:pt idx="0">
                  <c:v>0.67200000000000004</c:v>
                </c:pt>
                <c:pt idx="2">
                  <c:v>0.73450000000000004</c:v>
                </c:pt>
              </c:numCache>
            </c:numRef>
          </c:val>
          <c:extLs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1779546432"/>
        <c:axId val="-1779536640"/>
      </c:barChart>
      <c:catAx>
        <c:axId val="-177954643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779536640"/>
        <c:crosses val="autoZero"/>
        <c:auto val="0"/>
        <c:lblAlgn val="ctr"/>
        <c:lblOffset val="100"/>
        <c:tickMarkSkip val="1"/>
        <c:noMultiLvlLbl val="0"/>
      </c:catAx>
      <c:valAx>
        <c:axId val="-177953664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77954643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(Formato!$F$250:$G$250,Formato!$H$250:$I$250)</c:f>
              <c:strCache>
                <c:ptCount val="3"/>
                <c:pt idx="0">
                  <c:v>Programado</c:v>
                </c:pt>
                <c:pt idx="2">
                  <c:v>Ejecutado</c:v>
                </c:pt>
              </c:strCache>
            </c:strRef>
          </c:cat>
          <c:val>
            <c:numRef>
              <c:f>(Formato!$F$251:$G$251,Formato!$H$265:$I$265)</c:f>
              <c:numCache>
                <c:formatCode>General</c:formatCode>
                <c:ptCount val="4"/>
                <c:pt idx="0">
                  <c:v>0</c:v>
                </c:pt>
                <c:pt idx="2" formatCode="0%">
                  <c:v>1</c:v>
                </c:pt>
              </c:numCache>
            </c:numRef>
          </c:val>
          <c:extLs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1779542624"/>
        <c:axId val="-1779536096"/>
      </c:barChart>
      <c:catAx>
        <c:axId val="-177954262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779536096"/>
        <c:crosses val="autoZero"/>
        <c:auto val="0"/>
        <c:lblAlgn val="ctr"/>
        <c:lblOffset val="100"/>
        <c:tickMarkSkip val="1"/>
        <c:noMultiLvlLbl val="0"/>
      </c:catAx>
      <c:valAx>
        <c:axId val="-177953609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77954262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Formato!$B$141:$D$146</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Formato!$H$141:$H$146</c:f>
              <c:numCache>
                <c:formatCode>0.00%</c:formatCode>
                <c:ptCount val="6"/>
                <c:pt idx="0">
                  <c:v>0.68959999999999999</c:v>
                </c:pt>
                <c:pt idx="1">
                  <c:v>0.56079999999999997</c:v>
                </c:pt>
                <c:pt idx="2" formatCode="0%">
                  <c:v>1</c:v>
                </c:pt>
                <c:pt idx="3">
                  <c:v>0.73450000000000004</c:v>
                </c:pt>
                <c:pt idx="4" formatCode="0%">
                  <c:v>1</c:v>
                </c:pt>
                <c:pt idx="5" formatCode="0%">
                  <c:v>1</c:v>
                </c:pt>
              </c:numCache>
            </c:numRef>
          </c:val>
          <c:extLs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1779535552"/>
        <c:axId val="-1779535008"/>
      </c:barChart>
      <c:catAx>
        <c:axId val="-1779535552"/>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CO"/>
          </a:p>
        </c:txPr>
        <c:crossAx val="-1779535008"/>
        <c:crosses val="autoZero"/>
        <c:auto val="1"/>
        <c:lblAlgn val="ctr"/>
        <c:lblOffset val="100"/>
        <c:noMultiLvlLbl val="0"/>
      </c:catAx>
      <c:valAx>
        <c:axId val="-1779535008"/>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CO"/>
          </a:p>
        </c:txPr>
        <c:crossAx val="-177953555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s-CO"/>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 Id="rId4" Type="http://schemas.openxmlformats.org/officeDocument/2006/relationships/image" Target="../media/image6.png"/></Relationships>
</file>

<file path=xl/drawings/_rels/drawing3.xml.rels><?xml version="1.0" encoding="UTF-8" standalone="yes"?>
<Relationships xmlns="http://schemas.openxmlformats.org/package/2006/relationships"><Relationship Id="rId8" Type="http://schemas.openxmlformats.org/officeDocument/2006/relationships/image" Target="../media/image14.jpg"/><Relationship Id="rId3" Type="http://schemas.openxmlformats.org/officeDocument/2006/relationships/image" Target="../media/image9.jpg"/><Relationship Id="rId7" Type="http://schemas.openxmlformats.org/officeDocument/2006/relationships/image" Target="../media/image13.jpg"/><Relationship Id="rId2" Type="http://schemas.openxmlformats.org/officeDocument/2006/relationships/image" Target="../media/image8.png"/><Relationship Id="rId1" Type="http://schemas.openxmlformats.org/officeDocument/2006/relationships/image" Target="../media/image7.jpeg"/><Relationship Id="rId6" Type="http://schemas.openxmlformats.org/officeDocument/2006/relationships/image" Target="../media/image12.jpg"/><Relationship Id="rId5" Type="http://schemas.openxmlformats.org/officeDocument/2006/relationships/image" Target="../media/image11.jpg"/><Relationship Id="rId10" Type="http://schemas.openxmlformats.org/officeDocument/2006/relationships/image" Target="../media/image16.jpg"/><Relationship Id="rId4" Type="http://schemas.openxmlformats.org/officeDocument/2006/relationships/image" Target="../media/image10.jpg"/><Relationship Id="rId9" Type="http://schemas.openxmlformats.org/officeDocument/2006/relationships/image" Target="../media/image15.jpg"/></Relationships>
</file>

<file path=xl/drawings/_rels/drawing4.xml.rels><?xml version="1.0" encoding="UTF-8" standalone="yes"?>
<Relationships xmlns="http://schemas.openxmlformats.org/package/2006/relationships"><Relationship Id="rId8" Type="http://schemas.openxmlformats.org/officeDocument/2006/relationships/image" Target="../media/image23.jpeg"/><Relationship Id="rId13" Type="http://schemas.openxmlformats.org/officeDocument/2006/relationships/image" Target="../media/image28.jpeg"/><Relationship Id="rId3" Type="http://schemas.openxmlformats.org/officeDocument/2006/relationships/image" Target="../media/image18.jpeg"/><Relationship Id="rId7" Type="http://schemas.openxmlformats.org/officeDocument/2006/relationships/image" Target="../media/image22.jpeg"/><Relationship Id="rId12" Type="http://schemas.openxmlformats.org/officeDocument/2006/relationships/image" Target="../media/image27.jpeg"/><Relationship Id="rId2" Type="http://schemas.openxmlformats.org/officeDocument/2006/relationships/image" Target="../media/image17.png"/><Relationship Id="rId16" Type="http://schemas.openxmlformats.org/officeDocument/2006/relationships/image" Target="../media/image31.jpeg"/><Relationship Id="rId1" Type="http://schemas.openxmlformats.org/officeDocument/2006/relationships/image" Target="../media/image7.jpeg"/><Relationship Id="rId6" Type="http://schemas.openxmlformats.org/officeDocument/2006/relationships/image" Target="../media/image21.jpeg"/><Relationship Id="rId11" Type="http://schemas.openxmlformats.org/officeDocument/2006/relationships/image" Target="../media/image26.jpeg"/><Relationship Id="rId5" Type="http://schemas.openxmlformats.org/officeDocument/2006/relationships/image" Target="../media/image20.jpeg"/><Relationship Id="rId15" Type="http://schemas.openxmlformats.org/officeDocument/2006/relationships/image" Target="../media/image30.jpeg"/><Relationship Id="rId10" Type="http://schemas.openxmlformats.org/officeDocument/2006/relationships/image" Target="../media/image25.jpeg"/><Relationship Id="rId4" Type="http://schemas.openxmlformats.org/officeDocument/2006/relationships/image" Target="../media/image19.jpeg"/><Relationship Id="rId9" Type="http://schemas.openxmlformats.org/officeDocument/2006/relationships/image" Target="../media/image24.jpeg"/><Relationship Id="rId14" Type="http://schemas.openxmlformats.org/officeDocument/2006/relationships/image" Target="../media/image29.jpeg"/></Relationships>
</file>

<file path=xl/drawings/_rels/drawing5.xml.rels><?xml version="1.0" encoding="UTF-8" standalone="yes"?>
<Relationships xmlns="http://schemas.openxmlformats.org/package/2006/relationships"><Relationship Id="rId8" Type="http://schemas.openxmlformats.org/officeDocument/2006/relationships/image" Target="../media/image37.jpeg"/><Relationship Id="rId13" Type="http://schemas.openxmlformats.org/officeDocument/2006/relationships/image" Target="../media/image42.jpeg"/><Relationship Id="rId3" Type="http://schemas.openxmlformats.org/officeDocument/2006/relationships/image" Target="../media/image32.jpeg"/><Relationship Id="rId7" Type="http://schemas.openxmlformats.org/officeDocument/2006/relationships/image" Target="../media/image36.jpeg"/><Relationship Id="rId12" Type="http://schemas.openxmlformats.org/officeDocument/2006/relationships/image" Target="../media/image41.jpeg"/><Relationship Id="rId2" Type="http://schemas.openxmlformats.org/officeDocument/2006/relationships/image" Target="../media/image8.png"/><Relationship Id="rId1" Type="http://schemas.openxmlformats.org/officeDocument/2006/relationships/image" Target="../media/image7.jpeg"/><Relationship Id="rId6" Type="http://schemas.openxmlformats.org/officeDocument/2006/relationships/image" Target="../media/image35.jpeg"/><Relationship Id="rId11" Type="http://schemas.openxmlformats.org/officeDocument/2006/relationships/image" Target="../media/image40.jpeg"/><Relationship Id="rId5" Type="http://schemas.openxmlformats.org/officeDocument/2006/relationships/image" Target="../media/image34.jpeg"/><Relationship Id="rId10" Type="http://schemas.openxmlformats.org/officeDocument/2006/relationships/image" Target="../media/image39.jpeg"/><Relationship Id="rId4" Type="http://schemas.openxmlformats.org/officeDocument/2006/relationships/image" Target="../media/image33.jpeg"/><Relationship Id="rId9" Type="http://schemas.openxmlformats.org/officeDocument/2006/relationships/image" Target="../media/image38.jpeg"/><Relationship Id="rId14" Type="http://schemas.openxmlformats.org/officeDocument/2006/relationships/image" Target="../media/image43.jpeg"/></Relationships>
</file>

<file path=xl/drawings/_rels/drawing6.xml.rels><?xml version="1.0" encoding="UTF-8" standalone="yes"?>
<Relationships xmlns="http://schemas.openxmlformats.org/package/2006/relationships"><Relationship Id="rId8" Type="http://schemas.openxmlformats.org/officeDocument/2006/relationships/image" Target="../media/image49.jpeg"/><Relationship Id="rId13" Type="http://schemas.openxmlformats.org/officeDocument/2006/relationships/image" Target="../media/image54.jpeg"/><Relationship Id="rId18" Type="http://schemas.openxmlformats.org/officeDocument/2006/relationships/image" Target="../media/image59.jpeg"/><Relationship Id="rId26" Type="http://schemas.openxmlformats.org/officeDocument/2006/relationships/image" Target="../media/image67.jpeg"/><Relationship Id="rId3" Type="http://schemas.openxmlformats.org/officeDocument/2006/relationships/image" Target="../media/image44.jpeg"/><Relationship Id="rId21" Type="http://schemas.openxmlformats.org/officeDocument/2006/relationships/image" Target="../media/image62.jpeg"/><Relationship Id="rId7" Type="http://schemas.openxmlformats.org/officeDocument/2006/relationships/image" Target="../media/image48.jpeg"/><Relationship Id="rId12" Type="http://schemas.openxmlformats.org/officeDocument/2006/relationships/image" Target="../media/image53.jpeg"/><Relationship Id="rId17" Type="http://schemas.openxmlformats.org/officeDocument/2006/relationships/image" Target="../media/image58.jpeg"/><Relationship Id="rId25" Type="http://schemas.openxmlformats.org/officeDocument/2006/relationships/image" Target="../media/image66.jpeg"/><Relationship Id="rId2" Type="http://schemas.openxmlformats.org/officeDocument/2006/relationships/image" Target="../media/image8.png"/><Relationship Id="rId16" Type="http://schemas.openxmlformats.org/officeDocument/2006/relationships/image" Target="../media/image57.jpeg"/><Relationship Id="rId20" Type="http://schemas.openxmlformats.org/officeDocument/2006/relationships/image" Target="../media/image61.jpeg"/><Relationship Id="rId29" Type="http://schemas.openxmlformats.org/officeDocument/2006/relationships/image" Target="../media/image70.jpeg"/><Relationship Id="rId1" Type="http://schemas.openxmlformats.org/officeDocument/2006/relationships/image" Target="../media/image7.jpeg"/><Relationship Id="rId6" Type="http://schemas.openxmlformats.org/officeDocument/2006/relationships/image" Target="../media/image47.jpeg"/><Relationship Id="rId11" Type="http://schemas.openxmlformats.org/officeDocument/2006/relationships/image" Target="../media/image52.jpeg"/><Relationship Id="rId24" Type="http://schemas.openxmlformats.org/officeDocument/2006/relationships/image" Target="../media/image65.jpeg"/><Relationship Id="rId32" Type="http://schemas.openxmlformats.org/officeDocument/2006/relationships/image" Target="../media/image73.jpeg"/><Relationship Id="rId5" Type="http://schemas.openxmlformats.org/officeDocument/2006/relationships/image" Target="../media/image46.jpeg"/><Relationship Id="rId15" Type="http://schemas.openxmlformats.org/officeDocument/2006/relationships/image" Target="../media/image56.jpeg"/><Relationship Id="rId23" Type="http://schemas.openxmlformats.org/officeDocument/2006/relationships/image" Target="../media/image64.jpeg"/><Relationship Id="rId28" Type="http://schemas.openxmlformats.org/officeDocument/2006/relationships/image" Target="../media/image69.jpeg"/><Relationship Id="rId10" Type="http://schemas.openxmlformats.org/officeDocument/2006/relationships/image" Target="../media/image51.jpeg"/><Relationship Id="rId19" Type="http://schemas.openxmlformats.org/officeDocument/2006/relationships/image" Target="../media/image60.jpeg"/><Relationship Id="rId31" Type="http://schemas.openxmlformats.org/officeDocument/2006/relationships/image" Target="../media/image72.jpeg"/><Relationship Id="rId4" Type="http://schemas.openxmlformats.org/officeDocument/2006/relationships/image" Target="../media/image45.jpeg"/><Relationship Id="rId9" Type="http://schemas.openxmlformats.org/officeDocument/2006/relationships/image" Target="../media/image50.jpeg"/><Relationship Id="rId14" Type="http://schemas.openxmlformats.org/officeDocument/2006/relationships/image" Target="../media/image55.jpeg"/><Relationship Id="rId22" Type="http://schemas.openxmlformats.org/officeDocument/2006/relationships/image" Target="../media/image63.jpeg"/><Relationship Id="rId27" Type="http://schemas.openxmlformats.org/officeDocument/2006/relationships/image" Target="../media/image68.jpeg"/><Relationship Id="rId30" Type="http://schemas.openxmlformats.org/officeDocument/2006/relationships/image" Target="../media/image71.jpeg"/></Relationships>
</file>

<file path=xl/drawings/_rels/drawing7.xml.rels><?xml version="1.0" encoding="UTF-8" standalone="yes"?>
<Relationships xmlns="http://schemas.openxmlformats.org/package/2006/relationships"><Relationship Id="rId13" Type="http://schemas.openxmlformats.org/officeDocument/2006/relationships/image" Target="../media/image84.jpeg"/><Relationship Id="rId18" Type="http://schemas.openxmlformats.org/officeDocument/2006/relationships/image" Target="../media/image89.jpeg"/><Relationship Id="rId26" Type="http://schemas.openxmlformats.org/officeDocument/2006/relationships/image" Target="../media/image97.jpeg"/><Relationship Id="rId39" Type="http://schemas.openxmlformats.org/officeDocument/2006/relationships/image" Target="../media/image110.jpeg"/><Relationship Id="rId3" Type="http://schemas.openxmlformats.org/officeDocument/2006/relationships/image" Target="../media/image74.jpeg"/><Relationship Id="rId21" Type="http://schemas.openxmlformats.org/officeDocument/2006/relationships/image" Target="../media/image92.jpeg"/><Relationship Id="rId34" Type="http://schemas.openxmlformats.org/officeDocument/2006/relationships/image" Target="../media/image105.jpeg"/><Relationship Id="rId42" Type="http://schemas.openxmlformats.org/officeDocument/2006/relationships/image" Target="../media/image113.jpeg"/><Relationship Id="rId47" Type="http://schemas.openxmlformats.org/officeDocument/2006/relationships/image" Target="../media/image118.jpeg"/><Relationship Id="rId50" Type="http://schemas.openxmlformats.org/officeDocument/2006/relationships/image" Target="../media/image121.jpeg"/><Relationship Id="rId7" Type="http://schemas.openxmlformats.org/officeDocument/2006/relationships/image" Target="../media/image78.jpeg"/><Relationship Id="rId12" Type="http://schemas.openxmlformats.org/officeDocument/2006/relationships/image" Target="../media/image83.jpeg"/><Relationship Id="rId17" Type="http://schemas.openxmlformats.org/officeDocument/2006/relationships/image" Target="../media/image88.jpeg"/><Relationship Id="rId25" Type="http://schemas.openxmlformats.org/officeDocument/2006/relationships/image" Target="../media/image96.jpeg"/><Relationship Id="rId33" Type="http://schemas.openxmlformats.org/officeDocument/2006/relationships/image" Target="../media/image104.jpeg"/><Relationship Id="rId38" Type="http://schemas.openxmlformats.org/officeDocument/2006/relationships/image" Target="../media/image109.jpeg"/><Relationship Id="rId46" Type="http://schemas.openxmlformats.org/officeDocument/2006/relationships/image" Target="../media/image117.jpeg"/><Relationship Id="rId2" Type="http://schemas.openxmlformats.org/officeDocument/2006/relationships/image" Target="../media/image8.png"/><Relationship Id="rId16" Type="http://schemas.openxmlformats.org/officeDocument/2006/relationships/image" Target="../media/image87.jpeg"/><Relationship Id="rId20" Type="http://schemas.openxmlformats.org/officeDocument/2006/relationships/image" Target="../media/image91.jpeg"/><Relationship Id="rId29" Type="http://schemas.openxmlformats.org/officeDocument/2006/relationships/image" Target="../media/image100.jpeg"/><Relationship Id="rId41" Type="http://schemas.openxmlformats.org/officeDocument/2006/relationships/image" Target="../media/image112.jpeg"/><Relationship Id="rId54" Type="http://schemas.openxmlformats.org/officeDocument/2006/relationships/image" Target="../media/image125.jpeg"/><Relationship Id="rId1" Type="http://schemas.openxmlformats.org/officeDocument/2006/relationships/image" Target="../media/image7.jpeg"/><Relationship Id="rId6" Type="http://schemas.openxmlformats.org/officeDocument/2006/relationships/image" Target="../media/image77.jpeg"/><Relationship Id="rId11" Type="http://schemas.openxmlformats.org/officeDocument/2006/relationships/image" Target="../media/image82.jpeg"/><Relationship Id="rId24" Type="http://schemas.openxmlformats.org/officeDocument/2006/relationships/image" Target="../media/image95.jpeg"/><Relationship Id="rId32" Type="http://schemas.openxmlformats.org/officeDocument/2006/relationships/image" Target="../media/image103.jpeg"/><Relationship Id="rId37" Type="http://schemas.openxmlformats.org/officeDocument/2006/relationships/image" Target="../media/image108.jpeg"/><Relationship Id="rId40" Type="http://schemas.openxmlformats.org/officeDocument/2006/relationships/image" Target="../media/image111.jpeg"/><Relationship Id="rId45" Type="http://schemas.openxmlformats.org/officeDocument/2006/relationships/image" Target="../media/image116.jpeg"/><Relationship Id="rId53" Type="http://schemas.openxmlformats.org/officeDocument/2006/relationships/image" Target="../media/image124.jpeg"/><Relationship Id="rId5" Type="http://schemas.openxmlformats.org/officeDocument/2006/relationships/image" Target="../media/image76.jpeg"/><Relationship Id="rId15" Type="http://schemas.openxmlformats.org/officeDocument/2006/relationships/image" Target="../media/image86.jpeg"/><Relationship Id="rId23" Type="http://schemas.openxmlformats.org/officeDocument/2006/relationships/image" Target="../media/image94.jpeg"/><Relationship Id="rId28" Type="http://schemas.openxmlformats.org/officeDocument/2006/relationships/image" Target="../media/image99.jpeg"/><Relationship Id="rId36" Type="http://schemas.openxmlformats.org/officeDocument/2006/relationships/image" Target="../media/image107.jpeg"/><Relationship Id="rId49" Type="http://schemas.openxmlformats.org/officeDocument/2006/relationships/image" Target="../media/image120.jpeg"/><Relationship Id="rId10" Type="http://schemas.openxmlformats.org/officeDocument/2006/relationships/image" Target="../media/image81.jpeg"/><Relationship Id="rId19" Type="http://schemas.openxmlformats.org/officeDocument/2006/relationships/image" Target="../media/image90.jpeg"/><Relationship Id="rId31" Type="http://schemas.openxmlformats.org/officeDocument/2006/relationships/image" Target="../media/image102.jpeg"/><Relationship Id="rId44" Type="http://schemas.openxmlformats.org/officeDocument/2006/relationships/image" Target="../media/image115.jpeg"/><Relationship Id="rId52" Type="http://schemas.openxmlformats.org/officeDocument/2006/relationships/image" Target="../media/image123.jpeg"/><Relationship Id="rId4" Type="http://schemas.openxmlformats.org/officeDocument/2006/relationships/image" Target="../media/image75.jpeg"/><Relationship Id="rId9" Type="http://schemas.openxmlformats.org/officeDocument/2006/relationships/image" Target="../media/image80.jpeg"/><Relationship Id="rId14" Type="http://schemas.openxmlformats.org/officeDocument/2006/relationships/image" Target="../media/image85.jpeg"/><Relationship Id="rId22" Type="http://schemas.openxmlformats.org/officeDocument/2006/relationships/image" Target="../media/image93.jpeg"/><Relationship Id="rId27" Type="http://schemas.openxmlformats.org/officeDocument/2006/relationships/image" Target="../media/image98.jpeg"/><Relationship Id="rId30" Type="http://schemas.openxmlformats.org/officeDocument/2006/relationships/image" Target="../media/image101.jpeg"/><Relationship Id="rId35" Type="http://schemas.openxmlformats.org/officeDocument/2006/relationships/image" Target="../media/image106.jpeg"/><Relationship Id="rId43" Type="http://schemas.openxmlformats.org/officeDocument/2006/relationships/image" Target="../media/image114.jpeg"/><Relationship Id="rId48" Type="http://schemas.openxmlformats.org/officeDocument/2006/relationships/image" Target="../media/image119.jpeg"/><Relationship Id="rId8" Type="http://schemas.openxmlformats.org/officeDocument/2006/relationships/image" Target="../media/image79.jpeg"/><Relationship Id="rId51" Type="http://schemas.openxmlformats.org/officeDocument/2006/relationships/image" Target="../media/image122.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31.jpeg"/><Relationship Id="rId13" Type="http://schemas.openxmlformats.org/officeDocument/2006/relationships/image" Target="../media/image136.jpeg"/><Relationship Id="rId3" Type="http://schemas.openxmlformats.org/officeDocument/2006/relationships/image" Target="../media/image126.jpeg"/><Relationship Id="rId7" Type="http://schemas.openxmlformats.org/officeDocument/2006/relationships/image" Target="../media/image130.jpeg"/><Relationship Id="rId12" Type="http://schemas.openxmlformats.org/officeDocument/2006/relationships/image" Target="../media/image135.jpeg"/><Relationship Id="rId2" Type="http://schemas.openxmlformats.org/officeDocument/2006/relationships/image" Target="../media/image17.png"/><Relationship Id="rId1" Type="http://schemas.openxmlformats.org/officeDocument/2006/relationships/image" Target="../media/image7.jpeg"/><Relationship Id="rId6" Type="http://schemas.openxmlformats.org/officeDocument/2006/relationships/image" Target="../media/image129.jpeg"/><Relationship Id="rId11" Type="http://schemas.openxmlformats.org/officeDocument/2006/relationships/image" Target="../media/image134.jpeg"/><Relationship Id="rId5" Type="http://schemas.openxmlformats.org/officeDocument/2006/relationships/image" Target="../media/image128.jpeg"/><Relationship Id="rId10" Type="http://schemas.openxmlformats.org/officeDocument/2006/relationships/image" Target="../media/image133.jpeg"/><Relationship Id="rId4" Type="http://schemas.openxmlformats.org/officeDocument/2006/relationships/image" Target="../media/image127.jpeg"/><Relationship Id="rId9" Type="http://schemas.openxmlformats.org/officeDocument/2006/relationships/image" Target="../media/image132.jpeg"/><Relationship Id="rId14" Type="http://schemas.openxmlformats.org/officeDocument/2006/relationships/image" Target="../media/image137.jpeg"/></Relationships>
</file>

<file path=xl/drawings/_rels/drawing9.xml.rels><?xml version="1.0" encoding="UTF-8" standalone="yes"?>
<Relationships xmlns="http://schemas.openxmlformats.org/package/2006/relationships"><Relationship Id="rId8" Type="http://schemas.openxmlformats.org/officeDocument/2006/relationships/image" Target="../media/image144.jpeg"/><Relationship Id="rId13" Type="http://schemas.openxmlformats.org/officeDocument/2006/relationships/image" Target="../media/image149.jpeg"/><Relationship Id="rId18" Type="http://schemas.openxmlformats.org/officeDocument/2006/relationships/image" Target="../media/image154.jpeg"/><Relationship Id="rId26" Type="http://schemas.openxmlformats.org/officeDocument/2006/relationships/image" Target="../media/image162.jpeg"/><Relationship Id="rId3" Type="http://schemas.openxmlformats.org/officeDocument/2006/relationships/image" Target="../media/image139.jpeg"/><Relationship Id="rId21" Type="http://schemas.openxmlformats.org/officeDocument/2006/relationships/image" Target="../media/image157.jpeg"/><Relationship Id="rId7" Type="http://schemas.openxmlformats.org/officeDocument/2006/relationships/image" Target="../media/image143.jpeg"/><Relationship Id="rId12" Type="http://schemas.openxmlformats.org/officeDocument/2006/relationships/image" Target="../media/image148.jpeg"/><Relationship Id="rId17" Type="http://schemas.openxmlformats.org/officeDocument/2006/relationships/image" Target="../media/image153.jpeg"/><Relationship Id="rId25" Type="http://schemas.openxmlformats.org/officeDocument/2006/relationships/image" Target="../media/image161.jpeg"/><Relationship Id="rId2" Type="http://schemas.openxmlformats.org/officeDocument/2006/relationships/image" Target="../media/image138.png"/><Relationship Id="rId16" Type="http://schemas.openxmlformats.org/officeDocument/2006/relationships/image" Target="../media/image152.jpeg"/><Relationship Id="rId20" Type="http://schemas.openxmlformats.org/officeDocument/2006/relationships/image" Target="../media/image156.jpeg"/><Relationship Id="rId29" Type="http://schemas.openxmlformats.org/officeDocument/2006/relationships/image" Target="../media/image165.png"/><Relationship Id="rId1" Type="http://schemas.openxmlformats.org/officeDocument/2006/relationships/image" Target="../media/image7.jpeg"/><Relationship Id="rId6" Type="http://schemas.openxmlformats.org/officeDocument/2006/relationships/image" Target="../media/image142.jpeg"/><Relationship Id="rId11" Type="http://schemas.openxmlformats.org/officeDocument/2006/relationships/image" Target="../media/image147.jpeg"/><Relationship Id="rId24" Type="http://schemas.openxmlformats.org/officeDocument/2006/relationships/image" Target="../media/image160.jpeg"/><Relationship Id="rId5" Type="http://schemas.openxmlformats.org/officeDocument/2006/relationships/image" Target="../media/image141.jpeg"/><Relationship Id="rId15" Type="http://schemas.openxmlformats.org/officeDocument/2006/relationships/image" Target="../media/image151.jpeg"/><Relationship Id="rId23" Type="http://schemas.openxmlformats.org/officeDocument/2006/relationships/image" Target="../media/image159.jpeg"/><Relationship Id="rId28" Type="http://schemas.openxmlformats.org/officeDocument/2006/relationships/image" Target="../media/image164.png"/><Relationship Id="rId10" Type="http://schemas.openxmlformats.org/officeDocument/2006/relationships/image" Target="../media/image146.jpeg"/><Relationship Id="rId19" Type="http://schemas.openxmlformats.org/officeDocument/2006/relationships/image" Target="../media/image155.jpeg"/><Relationship Id="rId4" Type="http://schemas.openxmlformats.org/officeDocument/2006/relationships/image" Target="../media/image140.jpeg"/><Relationship Id="rId9" Type="http://schemas.openxmlformats.org/officeDocument/2006/relationships/image" Target="../media/image145.jpeg"/><Relationship Id="rId14" Type="http://schemas.openxmlformats.org/officeDocument/2006/relationships/image" Target="../media/image150.jpeg"/><Relationship Id="rId22" Type="http://schemas.openxmlformats.org/officeDocument/2006/relationships/image" Target="../media/image158.jpeg"/><Relationship Id="rId27" Type="http://schemas.openxmlformats.org/officeDocument/2006/relationships/image" Target="../media/image163.png"/></Relationships>
</file>

<file path=xl/drawings/_rels/drawing10.xml.rels><?xml version="1.0" encoding="UTF-8" standalone="yes"?>
<Relationships xmlns="http://schemas.openxmlformats.org/package/2006/relationships"><Relationship Id="rId8" Type="http://schemas.openxmlformats.org/officeDocument/2006/relationships/image" Target="../media/image171.jpeg"/><Relationship Id="rId13" Type="http://schemas.openxmlformats.org/officeDocument/2006/relationships/image" Target="../media/image176.jpeg"/><Relationship Id="rId18" Type="http://schemas.openxmlformats.org/officeDocument/2006/relationships/image" Target="../media/image181.jpeg"/><Relationship Id="rId26" Type="http://schemas.openxmlformats.org/officeDocument/2006/relationships/image" Target="../media/image189.jpeg"/><Relationship Id="rId39" Type="http://schemas.openxmlformats.org/officeDocument/2006/relationships/image" Target="../media/image202.jpeg"/><Relationship Id="rId3" Type="http://schemas.openxmlformats.org/officeDocument/2006/relationships/image" Target="../media/image166.jpeg"/><Relationship Id="rId21" Type="http://schemas.openxmlformats.org/officeDocument/2006/relationships/image" Target="../media/image184.jpeg"/><Relationship Id="rId34" Type="http://schemas.openxmlformats.org/officeDocument/2006/relationships/image" Target="../media/image197.jpeg"/><Relationship Id="rId42" Type="http://schemas.openxmlformats.org/officeDocument/2006/relationships/image" Target="../media/image205.jpeg"/><Relationship Id="rId7" Type="http://schemas.openxmlformats.org/officeDocument/2006/relationships/image" Target="../media/image170.jpeg"/><Relationship Id="rId12" Type="http://schemas.openxmlformats.org/officeDocument/2006/relationships/image" Target="../media/image175.jpeg"/><Relationship Id="rId17" Type="http://schemas.openxmlformats.org/officeDocument/2006/relationships/image" Target="../media/image180.jpeg"/><Relationship Id="rId25" Type="http://schemas.openxmlformats.org/officeDocument/2006/relationships/image" Target="../media/image188.jpeg"/><Relationship Id="rId33" Type="http://schemas.openxmlformats.org/officeDocument/2006/relationships/image" Target="../media/image196.jpeg"/><Relationship Id="rId38" Type="http://schemas.openxmlformats.org/officeDocument/2006/relationships/image" Target="../media/image201.jpeg"/><Relationship Id="rId2" Type="http://schemas.openxmlformats.org/officeDocument/2006/relationships/image" Target="../media/image138.png"/><Relationship Id="rId16" Type="http://schemas.openxmlformats.org/officeDocument/2006/relationships/image" Target="../media/image179.jpeg"/><Relationship Id="rId20" Type="http://schemas.openxmlformats.org/officeDocument/2006/relationships/image" Target="../media/image183.jpeg"/><Relationship Id="rId29" Type="http://schemas.openxmlformats.org/officeDocument/2006/relationships/image" Target="../media/image192.jpeg"/><Relationship Id="rId41" Type="http://schemas.openxmlformats.org/officeDocument/2006/relationships/image" Target="../media/image204.jpeg"/><Relationship Id="rId1" Type="http://schemas.openxmlformats.org/officeDocument/2006/relationships/image" Target="../media/image7.jpeg"/><Relationship Id="rId6" Type="http://schemas.openxmlformats.org/officeDocument/2006/relationships/image" Target="../media/image169.jpeg"/><Relationship Id="rId11" Type="http://schemas.openxmlformats.org/officeDocument/2006/relationships/image" Target="../media/image174.jpeg"/><Relationship Id="rId24" Type="http://schemas.openxmlformats.org/officeDocument/2006/relationships/image" Target="../media/image187.jpeg"/><Relationship Id="rId32" Type="http://schemas.openxmlformats.org/officeDocument/2006/relationships/image" Target="../media/image195.jpeg"/><Relationship Id="rId37" Type="http://schemas.openxmlformats.org/officeDocument/2006/relationships/image" Target="../media/image200.jpeg"/><Relationship Id="rId40" Type="http://schemas.openxmlformats.org/officeDocument/2006/relationships/image" Target="../media/image203.jpeg"/><Relationship Id="rId5" Type="http://schemas.openxmlformats.org/officeDocument/2006/relationships/image" Target="../media/image168.jpeg"/><Relationship Id="rId15" Type="http://schemas.openxmlformats.org/officeDocument/2006/relationships/image" Target="../media/image178.jpeg"/><Relationship Id="rId23" Type="http://schemas.openxmlformats.org/officeDocument/2006/relationships/image" Target="../media/image186.jpeg"/><Relationship Id="rId28" Type="http://schemas.openxmlformats.org/officeDocument/2006/relationships/image" Target="../media/image191.jpeg"/><Relationship Id="rId36" Type="http://schemas.openxmlformats.org/officeDocument/2006/relationships/image" Target="../media/image199.jpeg"/><Relationship Id="rId10" Type="http://schemas.openxmlformats.org/officeDocument/2006/relationships/image" Target="../media/image173.jpeg"/><Relationship Id="rId19" Type="http://schemas.openxmlformats.org/officeDocument/2006/relationships/image" Target="../media/image182.jpeg"/><Relationship Id="rId31" Type="http://schemas.openxmlformats.org/officeDocument/2006/relationships/image" Target="../media/image194.jpeg"/><Relationship Id="rId4" Type="http://schemas.openxmlformats.org/officeDocument/2006/relationships/image" Target="../media/image167.jpeg"/><Relationship Id="rId9" Type="http://schemas.openxmlformats.org/officeDocument/2006/relationships/image" Target="../media/image172.jpeg"/><Relationship Id="rId14" Type="http://schemas.openxmlformats.org/officeDocument/2006/relationships/image" Target="../media/image177.jpeg"/><Relationship Id="rId22" Type="http://schemas.openxmlformats.org/officeDocument/2006/relationships/image" Target="../media/image185.jpeg"/><Relationship Id="rId27" Type="http://schemas.openxmlformats.org/officeDocument/2006/relationships/image" Target="../media/image190.jpeg"/><Relationship Id="rId30" Type="http://schemas.openxmlformats.org/officeDocument/2006/relationships/image" Target="../media/image193.jpeg"/><Relationship Id="rId35" Type="http://schemas.openxmlformats.org/officeDocument/2006/relationships/image" Target="../media/image198.jpeg"/></Relationships>
</file>

<file path=xl/drawings/drawing1.xml><?xml version="1.0" encoding="utf-8"?>
<xdr:wsDr xmlns:xdr="http://schemas.openxmlformats.org/drawingml/2006/spreadsheetDrawing" xmlns:a="http://schemas.openxmlformats.org/drawingml/2006/main">
  <xdr:twoCellAnchor>
    <xdr:from>
      <xdr:col>12</xdr:col>
      <xdr:colOff>11905</xdr:colOff>
      <xdr:row>214</xdr:row>
      <xdr:rowOff>0</xdr:rowOff>
    </xdr:from>
    <xdr:to>
      <xdr:col>19</xdr:col>
      <xdr:colOff>1142999</xdr:colOff>
      <xdr:row>222</xdr:row>
      <xdr:rowOff>428625</xdr:rowOff>
    </xdr:to>
    <xdr:graphicFrame macro="">
      <xdr:nvGraphicFramePr>
        <xdr:cNvPr id="3" name="Gráfico 2">
          <a:extLst>
            <a:ext uri="{FF2B5EF4-FFF2-40B4-BE49-F238E27FC236}">
              <a16:creationId xmlns:a16="http://schemas.microsoft.com/office/drawing/2014/main" id="{10841992-39D9-4DFC-980B-8FB4C45FB90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151</xdr:row>
      <xdr:rowOff>44223</xdr:rowOff>
    </xdr:from>
    <xdr:to>
      <xdr:col>19</xdr:col>
      <xdr:colOff>1143000</xdr:colOff>
      <xdr:row>158</xdr:row>
      <xdr:rowOff>231320</xdr:rowOff>
    </xdr:to>
    <xdr:graphicFrame macro="">
      <xdr:nvGraphicFramePr>
        <xdr:cNvPr id="4" name="Gráfico 5">
          <a:extLst>
            <a:ext uri="{FF2B5EF4-FFF2-40B4-BE49-F238E27FC236}">
              <a16:creationId xmlns:a16="http://schemas.microsoft.com/office/drawing/2014/main" id="{0AC5DD80-E60F-4817-B636-7294F8B991A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185</xdr:row>
      <xdr:rowOff>83127</xdr:rowOff>
    </xdr:from>
    <xdr:to>
      <xdr:col>19</xdr:col>
      <xdr:colOff>1166812</xdr:colOff>
      <xdr:row>191</xdr:row>
      <xdr:rowOff>193965</xdr:rowOff>
    </xdr:to>
    <xdr:graphicFrame macro="">
      <xdr:nvGraphicFramePr>
        <xdr:cNvPr id="5" name="Gráfico 6">
          <a:extLst>
            <a:ext uri="{FF2B5EF4-FFF2-40B4-BE49-F238E27FC236}">
              <a16:creationId xmlns:a16="http://schemas.microsoft.com/office/drawing/2014/main" id="{5950A534-D975-41E3-AFEA-9D4EA5ABC8C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229</xdr:row>
      <xdr:rowOff>23813</xdr:rowOff>
    </xdr:from>
    <xdr:to>
      <xdr:col>19</xdr:col>
      <xdr:colOff>1095376</xdr:colOff>
      <xdr:row>236</xdr:row>
      <xdr:rowOff>285750</xdr:rowOff>
    </xdr:to>
    <xdr:graphicFrame macro="">
      <xdr:nvGraphicFramePr>
        <xdr:cNvPr id="6" name="Gráfico 7">
          <a:extLst>
            <a:ext uri="{FF2B5EF4-FFF2-40B4-BE49-F238E27FC236}">
              <a16:creationId xmlns:a16="http://schemas.microsoft.com/office/drawing/2014/main" id="{C081F190-77D0-4367-9878-58A3E0C4A27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249</xdr:row>
      <xdr:rowOff>0</xdr:rowOff>
    </xdr:from>
    <xdr:to>
      <xdr:col>19</xdr:col>
      <xdr:colOff>1131094</xdr:colOff>
      <xdr:row>256</xdr:row>
      <xdr:rowOff>11906</xdr:rowOff>
    </xdr:to>
    <xdr:graphicFrame macro="">
      <xdr:nvGraphicFramePr>
        <xdr:cNvPr id="7" name="Gráfico 8">
          <a:extLst>
            <a:ext uri="{FF2B5EF4-FFF2-40B4-BE49-F238E27FC236}">
              <a16:creationId xmlns:a16="http://schemas.microsoft.com/office/drawing/2014/main" id="{D63BC002-992D-4461-8FBB-8BAFBB2E4C0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a16="http://schemas.microsoft.com/office/drawing/2014/main" id="{FDD9BE73-D573-4AB8-8CBD-2B9CB080860F}"/>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t="21704"/>
        <a:stretch/>
      </xdr:blipFill>
      <xdr:spPr>
        <a:xfrm>
          <a:off x="489516" y="292667"/>
          <a:ext cx="2026896" cy="1020129"/>
        </a:xfrm>
        <a:prstGeom prst="rect">
          <a:avLst/>
        </a:prstGeom>
      </xdr:spPr>
    </xdr:pic>
    <xdr:clientData/>
  </xdr:twoCellAnchor>
  <xdr:twoCellAnchor>
    <xdr:from>
      <xdr:col>11</xdr:col>
      <xdr:colOff>142875</xdr:colOff>
      <xdr:row>136</xdr:row>
      <xdr:rowOff>269875</xdr:rowOff>
    </xdr:from>
    <xdr:to>
      <xdr:col>19</xdr:col>
      <xdr:colOff>1188736</xdr:colOff>
      <xdr:row>148</xdr:row>
      <xdr:rowOff>147411</xdr:rowOff>
    </xdr:to>
    <xdr:graphicFrame macro="">
      <xdr:nvGraphicFramePr>
        <xdr:cNvPr id="9" name="Gráfico 8">
          <a:extLst>
            <a:ext uri="{FF2B5EF4-FFF2-40B4-BE49-F238E27FC236}">
              <a16:creationId xmlns:a16="http://schemas.microsoft.com/office/drawing/2014/main" id="{13E87E88-69CA-4D87-BBB9-BFCAF6E52E5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8</xdr:col>
      <xdr:colOff>121920</xdr:colOff>
      <xdr:row>341</xdr:row>
      <xdr:rowOff>243840</xdr:rowOff>
    </xdr:from>
    <xdr:to>
      <xdr:col>17</xdr:col>
      <xdr:colOff>342900</xdr:colOff>
      <xdr:row>341</xdr:row>
      <xdr:rowOff>2148840</xdr:rowOff>
    </xdr:to>
    <xdr:pic>
      <xdr:nvPicPr>
        <xdr:cNvPr id="10" name="Imagen 9">
          <a:extLst>
            <a:ext uri="{FF2B5EF4-FFF2-40B4-BE49-F238E27FC236}">
              <a16:creationId xmlns:a16="http://schemas.microsoft.com/office/drawing/2014/main" id="{B496B52B-979E-4412-AB04-EB4F6364E328}"/>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bwMode="auto">
        <a:xfrm>
          <a:off x="6111240" y="425516040"/>
          <a:ext cx="9456420" cy="1905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oneCellAnchor>
    <xdr:from>
      <xdr:col>8</xdr:col>
      <xdr:colOff>314325</xdr:colOff>
      <xdr:row>1</xdr:row>
      <xdr:rowOff>47625</xdr:rowOff>
    </xdr:from>
    <xdr:ext cx="865167" cy="495300"/>
    <xdr:pic>
      <xdr:nvPicPr>
        <xdr:cNvPr id="2" name="Imagen 1">
          <a:extLst>
            <a:ext uri="{FF2B5EF4-FFF2-40B4-BE49-F238E27FC236}">
              <a16:creationId xmlns:a16="http://schemas.microsoft.com/office/drawing/2014/main" id="{E37A3CEA-3B53-459A-9540-A6DC861028F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6859905" y="230505"/>
          <a:ext cx="865167" cy="495300"/>
        </a:xfrm>
        <a:prstGeom prst="rect">
          <a:avLst/>
        </a:prstGeom>
      </xdr:spPr>
    </xdr:pic>
    <xdr:clientData/>
  </xdr:oneCellAnchor>
  <xdr:oneCellAnchor>
    <xdr:from>
      <xdr:col>1</xdr:col>
      <xdr:colOff>142875</xdr:colOff>
      <xdr:row>1</xdr:row>
      <xdr:rowOff>76200</xdr:rowOff>
    </xdr:from>
    <xdr:ext cx="619125" cy="466725"/>
    <xdr:pic>
      <xdr:nvPicPr>
        <xdr:cNvPr id="3" name="4 Imagen">
          <a:extLst>
            <a:ext uri="{FF2B5EF4-FFF2-40B4-BE49-F238E27FC236}">
              <a16:creationId xmlns:a16="http://schemas.microsoft.com/office/drawing/2014/main" id="{ACA67CF4-82C5-457A-9222-53F2FBFC23EA}"/>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455295" y="259080"/>
          <a:ext cx="619125" cy="466725"/>
        </a:xfrm>
        <a:prstGeom prst="rect">
          <a:avLst/>
        </a:prstGeom>
      </xdr:spPr>
    </xdr:pic>
    <xdr:clientData/>
  </xdr:oneCellAnchor>
  <xdr:twoCellAnchor editAs="oneCell">
    <xdr:from>
      <xdr:col>10</xdr:col>
      <xdr:colOff>94261</xdr:colOff>
      <xdr:row>1</xdr:row>
      <xdr:rowOff>155245</xdr:rowOff>
    </xdr:from>
    <xdr:to>
      <xdr:col>10</xdr:col>
      <xdr:colOff>958686</xdr:colOff>
      <xdr:row>3</xdr:row>
      <xdr:rowOff>184120</xdr:rowOff>
    </xdr:to>
    <xdr:pic>
      <xdr:nvPicPr>
        <xdr:cNvPr id="4" name="Imagen 3">
          <a:extLst>
            <a:ext uri="{FF2B5EF4-FFF2-40B4-BE49-F238E27FC236}">
              <a16:creationId xmlns:a16="http://schemas.microsoft.com/office/drawing/2014/main" id="{F9B8EB57-12B1-4864-85F1-A0A8430EC005}"/>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9306841" y="338125"/>
          <a:ext cx="864425" cy="638475"/>
        </a:xfrm>
        <a:prstGeom prst="rect">
          <a:avLst/>
        </a:prstGeom>
      </xdr:spPr>
    </xdr:pic>
    <xdr:clientData/>
  </xdr:twoCellAnchor>
  <xdr:twoCellAnchor editAs="oneCell">
    <xdr:from>
      <xdr:col>18</xdr:col>
      <xdr:colOff>132485</xdr:colOff>
      <xdr:row>1</xdr:row>
      <xdr:rowOff>138546</xdr:rowOff>
    </xdr:from>
    <xdr:to>
      <xdr:col>18</xdr:col>
      <xdr:colOff>975130</xdr:colOff>
      <xdr:row>3</xdr:row>
      <xdr:rowOff>205221</xdr:rowOff>
    </xdr:to>
    <xdr:pic>
      <xdr:nvPicPr>
        <xdr:cNvPr id="5" name="3 Imagen">
          <a:extLst>
            <a:ext uri="{FF2B5EF4-FFF2-40B4-BE49-F238E27FC236}">
              <a16:creationId xmlns:a16="http://schemas.microsoft.com/office/drawing/2014/main" id="{FA48763B-8258-4529-AC5F-6FA2F85424E1}"/>
            </a:ext>
          </a:extLst>
        </xdr:cNvPr>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16195445" y="321426"/>
          <a:ext cx="842645" cy="676275"/>
        </a:xfrm>
        <a:prstGeom prst="rect">
          <a:avLst/>
        </a:prstGeom>
        <a:noFill/>
      </xdr:spPr>
    </xdr:pic>
    <xdr:clientData/>
  </xdr:twoCellAnchor>
</xdr:wsDr>
</file>

<file path=xl/drawings/drawing3.xml><?xml version="1.0" encoding="utf-8"?>
<xdr:wsDr xmlns:xdr="http://schemas.openxmlformats.org/drawingml/2006/spreadsheetDrawing" xmlns:a="http://schemas.openxmlformats.org/drawingml/2006/main">
  <xdr:oneCellAnchor>
    <xdr:from>
      <xdr:col>9</xdr:col>
      <xdr:colOff>326091</xdr:colOff>
      <xdr:row>0</xdr:row>
      <xdr:rowOff>52618</xdr:rowOff>
    </xdr:from>
    <xdr:ext cx="843803" cy="299808"/>
    <xdr:pic>
      <xdr:nvPicPr>
        <xdr:cNvPr id="2" name="2 Imagen">
          <a:extLst>
            <a:ext uri="{FF2B5EF4-FFF2-40B4-BE49-F238E27FC236}">
              <a16:creationId xmlns:a16="http://schemas.microsoft.com/office/drawing/2014/main" id="{93E580D2-9CA3-412A-9034-9F51633C2422}"/>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8395671" y="52618"/>
          <a:ext cx="843803" cy="299808"/>
        </a:xfrm>
        <a:prstGeom prst="rect">
          <a:avLst/>
        </a:prstGeom>
      </xdr:spPr>
    </xdr:pic>
    <xdr:clientData/>
  </xdr:oneCellAnchor>
  <xdr:oneCellAnchor>
    <xdr:from>
      <xdr:col>0</xdr:col>
      <xdr:colOff>152399</xdr:colOff>
      <xdr:row>0</xdr:row>
      <xdr:rowOff>57151</xdr:rowOff>
    </xdr:from>
    <xdr:ext cx="714375" cy="247649"/>
    <xdr:pic>
      <xdr:nvPicPr>
        <xdr:cNvPr id="3" name="4 Imagen">
          <a:extLst>
            <a:ext uri="{FF2B5EF4-FFF2-40B4-BE49-F238E27FC236}">
              <a16:creationId xmlns:a16="http://schemas.microsoft.com/office/drawing/2014/main" id="{04654EE1-0A5A-4E08-8C61-4C4448FE02FD}"/>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944879" y="57151"/>
          <a:ext cx="714375" cy="247649"/>
        </a:xfrm>
        <a:prstGeom prst="rect">
          <a:avLst/>
        </a:prstGeom>
      </xdr:spPr>
    </xdr:pic>
    <xdr:clientData/>
  </xdr:oneCellAnchor>
  <xdr:twoCellAnchor editAs="oneCell">
    <xdr:from>
      <xdr:col>0</xdr:col>
      <xdr:colOff>596292</xdr:colOff>
      <xdr:row>5</xdr:row>
      <xdr:rowOff>72205</xdr:rowOff>
    </xdr:from>
    <xdr:to>
      <xdr:col>5</xdr:col>
      <xdr:colOff>242292</xdr:colOff>
      <xdr:row>18</xdr:row>
      <xdr:rowOff>73405</xdr:rowOff>
    </xdr:to>
    <xdr:pic>
      <xdr:nvPicPr>
        <xdr:cNvPr id="4" name="Imagen 3">
          <a:extLst>
            <a:ext uri="{FF2B5EF4-FFF2-40B4-BE49-F238E27FC236}">
              <a16:creationId xmlns:a16="http://schemas.microsoft.com/office/drawing/2014/main" id="{8D8B638D-990F-42E5-90E8-F6D79F1C2ACA}"/>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1388772" y="1596205"/>
          <a:ext cx="3608400" cy="2576760"/>
        </a:xfrm>
        <a:prstGeom prst="rect">
          <a:avLst/>
        </a:prstGeom>
      </xdr:spPr>
    </xdr:pic>
    <xdr:clientData/>
  </xdr:twoCellAnchor>
  <xdr:twoCellAnchor editAs="oneCell">
    <xdr:from>
      <xdr:col>7</xdr:col>
      <xdr:colOff>790362</xdr:colOff>
      <xdr:row>21</xdr:row>
      <xdr:rowOff>81842</xdr:rowOff>
    </xdr:from>
    <xdr:to>
      <xdr:col>10</xdr:col>
      <xdr:colOff>84911</xdr:colOff>
      <xdr:row>34</xdr:row>
      <xdr:rowOff>449341</xdr:rowOff>
    </xdr:to>
    <xdr:pic>
      <xdr:nvPicPr>
        <xdr:cNvPr id="5" name="Imagen 4">
          <a:extLst>
            <a:ext uri="{FF2B5EF4-FFF2-40B4-BE49-F238E27FC236}">
              <a16:creationId xmlns:a16="http://schemas.microsoft.com/office/drawing/2014/main" id="{79B89D99-7D5D-4B0F-87E4-8D138B78FC35}"/>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6718722" y="4752902"/>
          <a:ext cx="2228249" cy="2836379"/>
        </a:xfrm>
        <a:prstGeom prst="rect">
          <a:avLst/>
        </a:prstGeom>
      </xdr:spPr>
    </xdr:pic>
    <xdr:clientData/>
  </xdr:twoCellAnchor>
  <xdr:twoCellAnchor editAs="oneCell">
    <xdr:from>
      <xdr:col>0</xdr:col>
      <xdr:colOff>576648</xdr:colOff>
      <xdr:row>21</xdr:row>
      <xdr:rowOff>131750</xdr:rowOff>
    </xdr:from>
    <xdr:to>
      <xdr:col>5</xdr:col>
      <xdr:colOff>510648</xdr:colOff>
      <xdr:row>34</xdr:row>
      <xdr:rowOff>463250</xdr:rowOff>
    </xdr:to>
    <xdr:pic>
      <xdr:nvPicPr>
        <xdr:cNvPr id="6" name="Imagen 5">
          <a:extLst>
            <a:ext uri="{FF2B5EF4-FFF2-40B4-BE49-F238E27FC236}">
              <a16:creationId xmlns:a16="http://schemas.microsoft.com/office/drawing/2014/main" id="{72847605-2350-46B8-9BFE-150E9F87469A}"/>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1369128" y="4802810"/>
          <a:ext cx="3896400" cy="2800380"/>
        </a:xfrm>
        <a:prstGeom prst="rect">
          <a:avLst/>
        </a:prstGeom>
      </xdr:spPr>
    </xdr:pic>
    <xdr:clientData/>
  </xdr:twoCellAnchor>
  <xdr:twoCellAnchor editAs="oneCell">
    <xdr:from>
      <xdr:col>7</xdr:col>
      <xdr:colOff>172466</xdr:colOff>
      <xdr:row>5</xdr:row>
      <xdr:rowOff>76199</xdr:rowOff>
    </xdr:from>
    <xdr:to>
      <xdr:col>10</xdr:col>
      <xdr:colOff>886016</xdr:colOff>
      <xdr:row>18</xdr:row>
      <xdr:rowOff>149399</xdr:rowOff>
    </xdr:to>
    <xdr:pic>
      <xdr:nvPicPr>
        <xdr:cNvPr id="7" name="Imagen 6">
          <a:extLst>
            <a:ext uri="{FF2B5EF4-FFF2-40B4-BE49-F238E27FC236}">
              <a16:creationId xmlns:a16="http://schemas.microsoft.com/office/drawing/2014/main" id="{B4551C30-A54A-47C9-9B13-B4D16F2A632B}"/>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6100826" y="1600199"/>
          <a:ext cx="3647250" cy="2648760"/>
        </a:xfrm>
        <a:prstGeom prst="rect">
          <a:avLst/>
        </a:prstGeom>
      </xdr:spPr>
    </xdr:pic>
    <xdr:clientData/>
  </xdr:twoCellAnchor>
  <xdr:oneCellAnchor>
    <xdr:from>
      <xdr:col>6</xdr:col>
      <xdr:colOff>275188</xdr:colOff>
      <xdr:row>37</xdr:row>
      <xdr:rowOff>43742</xdr:rowOff>
    </xdr:from>
    <xdr:ext cx="3791998" cy="2843998"/>
    <xdr:pic>
      <xdr:nvPicPr>
        <xdr:cNvPr id="8" name="Imagen 7">
          <a:extLst>
            <a:ext uri="{FF2B5EF4-FFF2-40B4-BE49-F238E27FC236}">
              <a16:creationId xmlns:a16="http://schemas.microsoft.com/office/drawing/2014/main" id="{166183B5-8489-420B-82EA-266794FF8419}"/>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5822548" y="8319062"/>
          <a:ext cx="3791998" cy="2843998"/>
        </a:xfrm>
        <a:prstGeom prst="rect">
          <a:avLst/>
        </a:prstGeom>
      </xdr:spPr>
    </xdr:pic>
    <xdr:clientData/>
  </xdr:oneCellAnchor>
  <xdr:oneCellAnchor>
    <xdr:from>
      <xdr:col>0</xdr:col>
      <xdr:colOff>481248</xdr:colOff>
      <xdr:row>37</xdr:row>
      <xdr:rowOff>69725</xdr:rowOff>
    </xdr:from>
    <xdr:ext cx="3744000" cy="2808000"/>
    <xdr:pic>
      <xdr:nvPicPr>
        <xdr:cNvPr id="9" name="Imagen 8">
          <a:extLst>
            <a:ext uri="{FF2B5EF4-FFF2-40B4-BE49-F238E27FC236}">
              <a16:creationId xmlns:a16="http://schemas.microsoft.com/office/drawing/2014/main" id="{EF6B0846-078E-42B7-AD94-ADE5C5A84FC2}"/>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1273728" y="8345045"/>
          <a:ext cx="3744000" cy="2808000"/>
        </a:xfrm>
        <a:prstGeom prst="rect">
          <a:avLst/>
        </a:prstGeom>
      </xdr:spPr>
    </xdr:pic>
    <xdr:clientData/>
  </xdr:oneCellAnchor>
  <xdr:oneCellAnchor>
    <xdr:from>
      <xdr:col>6</xdr:col>
      <xdr:colOff>275188</xdr:colOff>
      <xdr:row>53</xdr:row>
      <xdr:rowOff>45223</xdr:rowOff>
    </xdr:from>
    <xdr:ext cx="3791998" cy="2841036"/>
    <xdr:pic>
      <xdr:nvPicPr>
        <xdr:cNvPr id="10" name="Imagen 9">
          <a:extLst>
            <a:ext uri="{FF2B5EF4-FFF2-40B4-BE49-F238E27FC236}">
              <a16:creationId xmlns:a16="http://schemas.microsoft.com/office/drawing/2014/main" id="{CCF7D152-2243-4D91-B3FC-EF519F7172DD}"/>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5822548" y="11551423"/>
          <a:ext cx="3791998" cy="2841036"/>
        </a:xfrm>
        <a:prstGeom prst="rect">
          <a:avLst/>
        </a:prstGeom>
      </xdr:spPr>
    </xdr:pic>
    <xdr:clientData/>
  </xdr:oneCellAnchor>
  <xdr:oneCellAnchor>
    <xdr:from>
      <xdr:col>0</xdr:col>
      <xdr:colOff>452823</xdr:colOff>
      <xdr:row>53</xdr:row>
      <xdr:rowOff>66537</xdr:rowOff>
    </xdr:from>
    <xdr:ext cx="3744000" cy="2805075"/>
    <xdr:pic>
      <xdr:nvPicPr>
        <xdr:cNvPr id="11" name="Imagen 10">
          <a:extLst>
            <a:ext uri="{FF2B5EF4-FFF2-40B4-BE49-F238E27FC236}">
              <a16:creationId xmlns:a16="http://schemas.microsoft.com/office/drawing/2014/main" id="{77A518DF-D43F-42CB-9DE6-0CB76C512204}"/>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1245303" y="11572737"/>
          <a:ext cx="3744000" cy="2805075"/>
        </a:xfrm>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080A0862-BC6C-4221-8B3F-F20A9BAA7BC4}"/>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2983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DE7BE0C7-8D4B-4385-AC21-D40AEC05E674}"/>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8</xdr:col>
      <xdr:colOff>71719</xdr:colOff>
      <xdr:row>69</xdr:row>
      <xdr:rowOff>94130</xdr:rowOff>
    </xdr:from>
    <xdr:to>
      <xdr:col>11</xdr:col>
      <xdr:colOff>138954</xdr:colOff>
      <xdr:row>82</xdr:row>
      <xdr:rowOff>138954</xdr:rowOff>
    </xdr:to>
    <xdr:pic>
      <xdr:nvPicPr>
        <xdr:cNvPr id="22" name="3 Imagen">
          <a:extLst>
            <a:ext uri="{FF2B5EF4-FFF2-40B4-BE49-F238E27FC236}">
              <a16:creationId xmlns:a16="http://schemas.microsoft.com/office/drawing/2014/main" id="{77EE6413-DD86-4030-B38D-A43D130C7817}"/>
            </a:ext>
          </a:extLst>
        </xdr:cNvPr>
        <xdr:cNvPicPr>
          <a:picLocks noChangeAspect="1"/>
        </xdr:cNvPicPr>
      </xdr:nvPicPr>
      <xdr:blipFill>
        <a:blip xmlns:r="http://schemas.openxmlformats.org/officeDocument/2006/relationships" r:embed="rId3"/>
        <a:stretch>
          <a:fillRect/>
        </a:stretch>
      </xdr:blipFill>
      <xdr:spPr>
        <a:xfrm>
          <a:off x="4616825" y="13756342"/>
          <a:ext cx="3420035" cy="2375647"/>
        </a:xfrm>
        <a:prstGeom prst="rect">
          <a:avLst/>
        </a:prstGeom>
      </xdr:spPr>
    </xdr:pic>
    <xdr:clientData/>
  </xdr:twoCellAnchor>
  <xdr:twoCellAnchor editAs="oneCell">
    <xdr:from>
      <xdr:col>1</xdr:col>
      <xdr:colOff>138953</xdr:colOff>
      <xdr:row>5</xdr:row>
      <xdr:rowOff>67236</xdr:rowOff>
    </xdr:from>
    <xdr:to>
      <xdr:col>6</xdr:col>
      <xdr:colOff>527574</xdr:colOff>
      <xdr:row>18</xdr:row>
      <xdr:rowOff>94130</xdr:rowOff>
    </xdr:to>
    <xdr:pic>
      <xdr:nvPicPr>
        <xdr:cNvPr id="23" name="6 Imagen">
          <a:extLst>
            <a:ext uri="{FF2B5EF4-FFF2-40B4-BE49-F238E27FC236}">
              <a16:creationId xmlns:a16="http://schemas.microsoft.com/office/drawing/2014/main" id="{A59C0E3D-236C-495B-B281-F070C0231564}"/>
            </a:ext>
          </a:extLst>
        </xdr:cNvPr>
        <xdr:cNvPicPr>
          <a:picLocks noChangeAspect="1"/>
        </xdr:cNvPicPr>
      </xdr:nvPicPr>
      <xdr:blipFill>
        <a:blip xmlns:r="http://schemas.openxmlformats.org/officeDocument/2006/relationships" r:embed="rId4"/>
        <a:stretch>
          <a:fillRect/>
        </a:stretch>
      </xdr:blipFill>
      <xdr:spPr>
        <a:xfrm>
          <a:off x="389965" y="1492624"/>
          <a:ext cx="3445585" cy="2375647"/>
        </a:xfrm>
        <a:prstGeom prst="rect">
          <a:avLst/>
        </a:prstGeom>
      </xdr:spPr>
    </xdr:pic>
    <xdr:clientData/>
  </xdr:twoCellAnchor>
  <xdr:twoCellAnchor editAs="oneCell">
    <xdr:from>
      <xdr:col>7</xdr:col>
      <xdr:colOff>571501</xdr:colOff>
      <xdr:row>5</xdr:row>
      <xdr:rowOff>107576</xdr:rowOff>
    </xdr:from>
    <xdr:to>
      <xdr:col>11</xdr:col>
      <xdr:colOff>68132</xdr:colOff>
      <xdr:row>18</xdr:row>
      <xdr:rowOff>142090</xdr:rowOff>
    </xdr:to>
    <xdr:pic>
      <xdr:nvPicPr>
        <xdr:cNvPr id="24" name="13 Imagen">
          <a:extLst>
            <a:ext uri="{FF2B5EF4-FFF2-40B4-BE49-F238E27FC236}">
              <a16:creationId xmlns:a16="http://schemas.microsoft.com/office/drawing/2014/main" id="{3AA31ED8-9AD0-42B3-BA5B-D248E50BD053}"/>
            </a:ext>
          </a:extLst>
        </xdr:cNvPr>
        <xdr:cNvPicPr>
          <a:picLocks noChangeAspect="1"/>
        </xdr:cNvPicPr>
      </xdr:nvPicPr>
      <xdr:blipFill>
        <a:blip xmlns:r="http://schemas.openxmlformats.org/officeDocument/2006/relationships" r:embed="rId5"/>
        <a:stretch>
          <a:fillRect/>
        </a:stretch>
      </xdr:blipFill>
      <xdr:spPr>
        <a:xfrm>
          <a:off x="4533901" y="1532964"/>
          <a:ext cx="3432137" cy="2383267"/>
        </a:xfrm>
        <a:prstGeom prst="rect">
          <a:avLst/>
        </a:prstGeom>
      </xdr:spPr>
    </xdr:pic>
    <xdr:clientData/>
  </xdr:twoCellAnchor>
  <xdr:twoCellAnchor editAs="oneCell">
    <xdr:from>
      <xdr:col>1</xdr:col>
      <xdr:colOff>150159</xdr:colOff>
      <xdr:row>21</xdr:row>
      <xdr:rowOff>85164</xdr:rowOff>
    </xdr:from>
    <xdr:to>
      <xdr:col>6</xdr:col>
      <xdr:colOff>531160</xdr:colOff>
      <xdr:row>34</xdr:row>
      <xdr:rowOff>119678</xdr:rowOff>
    </xdr:to>
    <xdr:pic>
      <xdr:nvPicPr>
        <xdr:cNvPr id="25" name="15 Imagen">
          <a:extLst>
            <a:ext uri="{FF2B5EF4-FFF2-40B4-BE49-F238E27FC236}">
              <a16:creationId xmlns:a16="http://schemas.microsoft.com/office/drawing/2014/main" id="{044E7A1D-A014-4D17-922D-81B8BA4CA7C1}"/>
            </a:ext>
          </a:extLst>
        </xdr:cNvPr>
        <xdr:cNvPicPr>
          <a:picLocks noChangeAspect="1"/>
        </xdr:cNvPicPr>
      </xdr:nvPicPr>
      <xdr:blipFill>
        <a:blip xmlns:r="http://schemas.openxmlformats.org/officeDocument/2006/relationships" r:embed="rId6"/>
        <a:stretch>
          <a:fillRect/>
        </a:stretch>
      </xdr:blipFill>
      <xdr:spPr>
        <a:xfrm>
          <a:off x="401171" y="4486835"/>
          <a:ext cx="3437965" cy="2383267"/>
        </a:xfrm>
        <a:prstGeom prst="rect">
          <a:avLst/>
        </a:prstGeom>
      </xdr:spPr>
    </xdr:pic>
    <xdr:clientData/>
  </xdr:twoCellAnchor>
  <xdr:twoCellAnchor editAs="oneCell">
    <xdr:from>
      <xdr:col>8</xdr:col>
      <xdr:colOff>2</xdr:colOff>
      <xdr:row>21</xdr:row>
      <xdr:rowOff>85165</xdr:rowOff>
    </xdr:from>
    <xdr:to>
      <xdr:col>11</xdr:col>
      <xdr:colOff>79339</xdr:colOff>
      <xdr:row>34</xdr:row>
      <xdr:rowOff>112059</xdr:rowOff>
    </xdr:to>
    <xdr:pic>
      <xdr:nvPicPr>
        <xdr:cNvPr id="26" name="22 Imagen">
          <a:extLst>
            <a:ext uri="{FF2B5EF4-FFF2-40B4-BE49-F238E27FC236}">
              <a16:creationId xmlns:a16="http://schemas.microsoft.com/office/drawing/2014/main" id="{461FA8BF-8833-4F02-AD02-AF536A26F332}"/>
            </a:ext>
          </a:extLst>
        </xdr:cNvPr>
        <xdr:cNvPicPr>
          <a:picLocks noChangeAspect="1"/>
        </xdr:cNvPicPr>
      </xdr:nvPicPr>
      <xdr:blipFill>
        <a:blip xmlns:r="http://schemas.openxmlformats.org/officeDocument/2006/relationships" r:embed="rId7"/>
        <a:stretch>
          <a:fillRect/>
        </a:stretch>
      </xdr:blipFill>
      <xdr:spPr>
        <a:xfrm>
          <a:off x="4545108" y="4486836"/>
          <a:ext cx="3432137" cy="2375647"/>
        </a:xfrm>
        <a:prstGeom prst="rect">
          <a:avLst/>
        </a:prstGeom>
      </xdr:spPr>
    </xdr:pic>
    <xdr:clientData/>
  </xdr:twoCellAnchor>
  <xdr:twoCellAnchor editAs="oneCell">
    <xdr:from>
      <xdr:col>1</xdr:col>
      <xdr:colOff>179295</xdr:colOff>
      <xdr:row>37</xdr:row>
      <xdr:rowOff>78441</xdr:rowOff>
    </xdr:from>
    <xdr:to>
      <xdr:col>6</xdr:col>
      <xdr:colOff>567916</xdr:colOff>
      <xdr:row>50</xdr:row>
      <xdr:rowOff>123264</xdr:rowOff>
    </xdr:to>
    <xdr:pic>
      <xdr:nvPicPr>
        <xdr:cNvPr id="27" name="27 Imagen">
          <a:extLst>
            <a:ext uri="{FF2B5EF4-FFF2-40B4-BE49-F238E27FC236}">
              <a16:creationId xmlns:a16="http://schemas.microsoft.com/office/drawing/2014/main" id="{373CFEDD-68D1-4129-BDBB-7D2F8B3C2A2B}"/>
            </a:ext>
          </a:extLst>
        </xdr:cNvPr>
        <xdr:cNvPicPr>
          <a:picLocks noChangeAspect="1"/>
        </xdr:cNvPicPr>
      </xdr:nvPicPr>
      <xdr:blipFill>
        <a:blip xmlns:r="http://schemas.openxmlformats.org/officeDocument/2006/relationships" r:embed="rId8"/>
        <a:stretch>
          <a:fillRect/>
        </a:stretch>
      </xdr:blipFill>
      <xdr:spPr>
        <a:xfrm>
          <a:off x="430307" y="7626723"/>
          <a:ext cx="3445585" cy="2375647"/>
        </a:xfrm>
        <a:prstGeom prst="rect">
          <a:avLst/>
        </a:prstGeom>
      </xdr:spPr>
    </xdr:pic>
    <xdr:clientData/>
  </xdr:twoCellAnchor>
  <xdr:twoCellAnchor editAs="oneCell">
    <xdr:from>
      <xdr:col>7</xdr:col>
      <xdr:colOff>569259</xdr:colOff>
      <xdr:row>37</xdr:row>
      <xdr:rowOff>67236</xdr:rowOff>
    </xdr:from>
    <xdr:to>
      <xdr:col>11</xdr:col>
      <xdr:colOff>65470</xdr:colOff>
      <xdr:row>50</xdr:row>
      <xdr:rowOff>117459</xdr:rowOff>
    </xdr:to>
    <xdr:pic>
      <xdr:nvPicPr>
        <xdr:cNvPr id="28" name="29 Imagen">
          <a:extLst>
            <a:ext uri="{FF2B5EF4-FFF2-40B4-BE49-F238E27FC236}">
              <a16:creationId xmlns:a16="http://schemas.microsoft.com/office/drawing/2014/main" id="{A3940AD9-0416-4257-AE73-2BAD05A173B3}"/>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4531659" y="7615518"/>
          <a:ext cx="3431717" cy="2381047"/>
        </a:xfrm>
        <a:prstGeom prst="rect">
          <a:avLst/>
        </a:prstGeom>
      </xdr:spPr>
    </xdr:pic>
    <xdr:clientData/>
  </xdr:twoCellAnchor>
  <xdr:twoCellAnchor editAs="oneCell">
    <xdr:from>
      <xdr:col>2</xdr:col>
      <xdr:colOff>553571</xdr:colOff>
      <xdr:row>53</xdr:row>
      <xdr:rowOff>35859</xdr:rowOff>
    </xdr:from>
    <xdr:to>
      <xdr:col>5</xdr:col>
      <xdr:colOff>606949</xdr:colOff>
      <xdr:row>66</xdr:row>
      <xdr:rowOff>120127</xdr:rowOff>
    </xdr:to>
    <xdr:pic>
      <xdr:nvPicPr>
        <xdr:cNvPr id="29" name="31 Imagen">
          <a:extLst>
            <a:ext uri="{FF2B5EF4-FFF2-40B4-BE49-F238E27FC236}">
              <a16:creationId xmlns:a16="http://schemas.microsoft.com/office/drawing/2014/main" id="{5F476570-61FE-45FC-AE74-258DCDDC3616}"/>
            </a:ext>
          </a:extLst>
        </xdr:cNvPr>
        <xdr:cNvPicPr>
          <a:picLocks noChangeAspect="1"/>
        </xdr:cNvPicPr>
      </xdr:nvPicPr>
      <xdr:blipFill>
        <a:blip xmlns:r="http://schemas.openxmlformats.org/officeDocument/2006/relationships" r:embed="rId10"/>
        <a:stretch>
          <a:fillRect/>
        </a:stretch>
      </xdr:blipFill>
      <xdr:spPr>
        <a:xfrm>
          <a:off x="1127312" y="10587318"/>
          <a:ext cx="1962861" cy="2415091"/>
        </a:xfrm>
        <a:prstGeom prst="rect">
          <a:avLst/>
        </a:prstGeom>
      </xdr:spPr>
    </xdr:pic>
    <xdr:clientData/>
  </xdr:twoCellAnchor>
  <xdr:twoCellAnchor editAs="oneCell">
    <xdr:from>
      <xdr:col>8</xdr:col>
      <xdr:colOff>637816</xdr:colOff>
      <xdr:row>53</xdr:row>
      <xdr:rowOff>89649</xdr:rowOff>
    </xdr:from>
    <xdr:to>
      <xdr:col>10</xdr:col>
      <xdr:colOff>166529</xdr:colOff>
      <xdr:row>66</xdr:row>
      <xdr:rowOff>139429</xdr:rowOff>
    </xdr:to>
    <xdr:pic>
      <xdr:nvPicPr>
        <xdr:cNvPr id="30" name="33 Imagen">
          <a:extLst>
            <a:ext uri="{FF2B5EF4-FFF2-40B4-BE49-F238E27FC236}">
              <a16:creationId xmlns:a16="http://schemas.microsoft.com/office/drawing/2014/main" id="{247C12E8-3103-4D21-B9DD-6B89B28F070A}"/>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rot="5400000">
          <a:off x="4971694" y="10852336"/>
          <a:ext cx="2380603" cy="1958148"/>
        </a:xfrm>
        <a:prstGeom prst="rect">
          <a:avLst/>
        </a:prstGeom>
      </xdr:spPr>
    </xdr:pic>
    <xdr:clientData/>
  </xdr:twoCellAnchor>
  <xdr:twoCellAnchor editAs="oneCell">
    <xdr:from>
      <xdr:col>1</xdr:col>
      <xdr:colOff>107577</xdr:colOff>
      <xdr:row>69</xdr:row>
      <xdr:rowOff>67236</xdr:rowOff>
    </xdr:from>
    <xdr:to>
      <xdr:col>6</xdr:col>
      <xdr:colOff>496198</xdr:colOff>
      <xdr:row>82</xdr:row>
      <xdr:rowOff>119680</xdr:rowOff>
    </xdr:to>
    <xdr:pic>
      <xdr:nvPicPr>
        <xdr:cNvPr id="31" name="39 Imagen">
          <a:extLst>
            <a:ext uri="{FF2B5EF4-FFF2-40B4-BE49-F238E27FC236}">
              <a16:creationId xmlns:a16="http://schemas.microsoft.com/office/drawing/2014/main" id="{E161CD75-DEC9-4430-973C-673C2514341B}"/>
            </a:ext>
          </a:extLst>
        </xdr:cNvPr>
        <xdr:cNvPicPr>
          <a:picLocks noChangeAspect="1"/>
        </xdr:cNvPicPr>
      </xdr:nvPicPr>
      <xdr:blipFill>
        <a:blip xmlns:r="http://schemas.openxmlformats.org/officeDocument/2006/relationships" r:embed="rId12"/>
        <a:stretch>
          <a:fillRect/>
        </a:stretch>
      </xdr:blipFill>
      <xdr:spPr>
        <a:xfrm>
          <a:off x="358589" y="13729448"/>
          <a:ext cx="3445585" cy="2383267"/>
        </a:xfrm>
        <a:prstGeom prst="rect">
          <a:avLst/>
        </a:prstGeom>
      </xdr:spPr>
    </xdr:pic>
    <xdr:clientData/>
  </xdr:twoCellAnchor>
  <xdr:twoCellAnchor editAs="oneCell">
    <xdr:from>
      <xdr:col>7</xdr:col>
      <xdr:colOff>484531</xdr:colOff>
      <xdr:row>101</xdr:row>
      <xdr:rowOff>102037</xdr:rowOff>
    </xdr:from>
    <xdr:to>
      <xdr:col>11</xdr:col>
      <xdr:colOff>34117</xdr:colOff>
      <xdr:row>114</xdr:row>
      <xdr:rowOff>89647</xdr:rowOff>
    </xdr:to>
    <xdr:pic>
      <xdr:nvPicPr>
        <xdr:cNvPr id="32" name="Imagen 31">
          <a:extLst>
            <a:ext uri="{FF2B5EF4-FFF2-40B4-BE49-F238E27FC236}">
              <a16:creationId xmlns:a16="http://schemas.microsoft.com/office/drawing/2014/main" id="{6D811398-2AD4-4E5D-BB9B-750EE048E345}"/>
            </a:ext>
          </a:extLst>
        </xdr:cNvPr>
        <xdr:cNvPicPr>
          <a:picLocks noChangeAspect="1"/>
        </xdr:cNvPicPr>
      </xdr:nvPicPr>
      <xdr:blipFill rotWithShape="1">
        <a:blip xmlns:r="http://schemas.openxmlformats.org/officeDocument/2006/relationships" r:embed="rId13"/>
        <a:srcRect b="5698"/>
        <a:stretch/>
      </xdr:blipFill>
      <xdr:spPr>
        <a:xfrm>
          <a:off x="4446931" y="19869213"/>
          <a:ext cx="3485092" cy="2318434"/>
        </a:xfrm>
        <a:prstGeom prst="rect">
          <a:avLst/>
        </a:prstGeom>
      </xdr:spPr>
    </xdr:pic>
    <xdr:clientData/>
  </xdr:twoCellAnchor>
  <xdr:twoCellAnchor editAs="oneCell">
    <xdr:from>
      <xdr:col>1</xdr:col>
      <xdr:colOff>98612</xdr:colOff>
      <xdr:row>101</xdr:row>
      <xdr:rowOff>135655</xdr:rowOff>
    </xdr:from>
    <xdr:to>
      <xdr:col>6</xdr:col>
      <xdr:colOff>529915</xdr:colOff>
      <xdr:row>114</xdr:row>
      <xdr:rowOff>89647</xdr:rowOff>
    </xdr:to>
    <xdr:pic>
      <xdr:nvPicPr>
        <xdr:cNvPr id="33" name="Imagen 32">
          <a:extLst>
            <a:ext uri="{FF2B5EF4-FFF2-40B4-BE49-F238E27FC236}">
              <a16:creationId xmlns:a16="http://schemas.microsoft.com/office/drawing/2014/main" id="{6BC6A7D3-A3AC-4BB7-8B33-3522CADC0636}"/>
            </a:ext>
          </a:extLst>
        </xdr:cNvPr>
        <xdr:cNvPicPr>
          <a:picLocks noChangeAspect="1"/>
        </xdr:cNvPicPr>
      </xdr:nvPicPr>
      <xdr:blipFill rotWithShape="1">
        <a:blip xmlns:r="http://schemas.openxmlformats.org/officeDocument/2006/relationships" r:embed="rId14"/>
        <a:srcRect b="7065"/>
        <a:stretch/>
      </xdr:blipFill>
      <xdr:spPr>
        <a:xfrm>
          <a:off x="349624" y="19902831"/>
          <a:ext cx="3488267" cy="2284816"/>
        </a:xfrm>
        <a:prstGeom prst="rect">
          <a:avLst/>
        </a:prstGeom>
      </xdr:spPr>
    </xdr:pic>
    <xdr:clientData/>
  </xdr:twoCellAnchor>
  <xdr:twoCellAnchor editAs="oneCell">
    <xdr:from>
      <xdr:col>2</xdr:col>
      <xdr:colOff>564466</xdr:colOff>
      <xdr:row>85</xdr:row>
      <xdr:rowOff>62752</xdr:rowOff>
    </xdr:from>
    <xdr:to>
      <xdr:col>5</xdr:col>
      <xdr:colOff>546150</xdr:colOff>
      <xdr:row>98</xdr:row>
      <xdr:rowOff>121074</xdr:rowOff>
    </xdr:to>
    <xdr:pic>
      <xdr:nvPicPr>
        <xdr:cNvPr id="34" name="Imagen 33">
          <a:extLst>
            <a:ext uri="{FF2B5EF4-FFF2-40B4-BE49-F238E27FC236}">
              <a16:creationId xmlns:a16="http://schemas.microsoft.com/office/drawing/2014/main" id="{210BDC30-CBCC-4ECC-AC11-750D56A9F6C3}"/>
            </a:ext>
          </a:extLst>
        </xdr:cNvPr>
        <xdr:cNvPicPr>
          <a:picLocks noChangeAspect="1"/>
        </xdr:cNvPicPr>
      </xdr:nvPicPr>
      <xdr:blipFill>
        <a:blip xmlns:r="http://schemas.openxmlformats.org/officeDocument/2006/relationships" r:embed="rId15"/>
        <a:stretch>
          <a:fillRect/>
        </a:stretch>
      </xdr:blipFill>
      <xdr:spPr>
        <a:xfrm>
          <a:off x="1138207" y="16719176"/>
          <a:ext cx="1891167" cy="2389145"/>
        </a:xfrm>
        <a:prstGeom prst="rect">
          <a:avLst/>
        </a:prstGeom>
      </xdr:spPr>
    </xdr:pic>
    <xdr:clientData/>
  </xdr:twoCellAnchor>
  <xdr:twoCellAnchor editAs="oneCell">
    <xdr:from>
      <xdr:col>8</xdr:col>
      <xdr:colOff>761565</xdr:colOff>
      <xdr:row>85</xdr:row>
      <xdr:rowOff>71718</xdr:rowOff>
    </xdr:from>
    <xdr:to>
      <xdr:col>10</xdr:col>
      <xdr:colOff>143719</xdr:colOff>
      <xdr:row>98</xdr:row>
      <xdr:rowOff>116541</xdr:rowOff>
    </xdr:to>
    <xdr:pic>
      <xdr:nvPicPr>
        <xdr:cNvPr id="35" name="Imagen 34">
          <a:extLst>
            <a:ext uri="{FF2B5EF4-FFF2-40B4-BE49-F238E27FC236}">
              <a16:creationId xmlns:a16="http://schemas.microsoft.com/office/drawing/2014/main" id="{C38BAC29-7B88-4EC1-887D-9A21A4393598}"/>
            </a:ext>
          </a:extLst>
        </xdr:cNvPr>
        <xdr:cNvPicPr>
          <a:picLocks noChangeAspect="1"/>
        </xdr:cNvPicPr>
      </xdr:nvPicPr>
      <xdr:blipFill>
        <a:blip xmlns:r="http://schemas.openxmlformats.org/officeDocument/2006/relationships" r:embed="rId16"/>
        <a:stretch>
          <a:fillRect/>
        </a:stretch>
      </xdr:blipFill>
      <xdr:spPr>
        <a:xfrm>
          <a:off x="5306671" y="16728142"/>
          <a:ext cx="1811589" cy="2375646"/>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C7F43B75-3F96-470E-94DA-5656AA0149D6}"/>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4129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ADCDDD6E-9BDC-47F9-AA74-662F866AB169}"/>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802004" y="180976"/>
          <a:ext cx="714375" cy="247649"/>
        </a:xfrm>
        <a:prstGeom prst="rect">
          <a:avLst/>
        </a:prstGeom>
      </xdr:spPr>
    </xdr:pic>
    <xdr:clientData/>
  </xdr:oneCellAnchor>
  <xdr:twoCellAnchor editAs="oneCell">
    <xdr:from>
      <xdr:col>1</xdr:col>
      <xdr:colOff>111919</xdr:colOff>
      <xdr:row>6</xdr:row>
      <xdr:rowOff>104775</xdr:rowOff>
    </xdr:from>
    <xdr:to>
      <xdr:col>6</xdr:col>
      <xdr:colOff>561975</xdr:colOff>
      <xdr:row>19</xdr:row>
      <xdr:rowOff>114299</xdr:rowOff>
    </xdr:to>
    <xdr:pic>
      <xdr:nvPicPr>
        <xdr:cNvPr id="4" name="Imagen 3">
          <a:extLst>
            <a:ext uri="{FF2B5EF4-FFF2-40B4-BE49-F238E27FC236}">
              <a16:creationId xmlns:a16="http://schemas.microsoft.com/office/drawing/2014/main" id="{83570A8A-5F95-4360-A3CB-F2AE26E4D4A7}"/>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378619" y="1842135"/>
          <a:ext cx="3642836" cy="2402204"/>
        </a:xfrm>
        <a:prstGeom prst="rect">
          <a:avLst/>
        </a:prstGeom>
      </xdr:spPr>
    </xdr:pic>
    <xdr:clientData/>
  </xdr:twoCellAnchor>
  <xdr:twoCellAnchor editAs="oneCell">
    <xdr:from>
      <xdr:col>7</xdr:col>
      <xdr:colOff>180975</xdr:colOff>
      <xdr:row>22</xdr:row>
      <xdr:rowOff>100362</xdr:rowOff>
    </xdr:from>
    <xdr:to>
      <xdr:col>11</xdr:col>
      <xdr:colOff>457200</xdr:colOff>
      <xdr:row>35</xdr:row>
      <xdr:rowOff>123825</xdr:rowOff>
    </xdr:to>
    <xdr:pic>
      <xdr:nvPicPr>
        <xdr:cNvPr id="6" name="Imagen 5">
          <a:extLst>
            <a:ext uri="{FF2B5EF4-FFF2-40B4-BE49-F238E27FC236}">
              <a16:creationId xmlns:a16="http://schemas.microsoft.com/office/drawing/2014/main" id="{6E94E610-9112-42CB-B8CE-3E6E41C79E17}"/>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4326255" y="5083842"/>
          <a:ext cx="4413885" cy="2416143"/>
        </a:xfrm>
        <a:prstGeom prst="rect">
          <a:avLst/>
        </a:prstGeom>
      </xdr:spPr>
    </xdr:pic>
    <xdr:clientData/>
  </xdr:twoCellAnchor>
  <xdr:twoCellAnchor editAs="oneCell">
    <xdr:from>
      <xdr:col>1</xdr:col>
      <xdr:colOff>78538</xdr:colOff>
      <xdr:row>72</xdr:row>
      <xdr:rowOff>57151</xdr:rowOff>
    </xdr:from>
    <xdr:to>
      <xdr:col>6</xdr:col>
      <xdr:colOff>571500</xdr:colOff>
      <xdr:row>85</xdr:row>
      <xdr:rowOff>123825</xdr:rowOff>
    </xdr:to>
    <xdr:pic>
      <xdr:nvPicPr>
        <xdr:cNvPr id="7" name="Imagen 6">
          <a:extLst>
            <a:ext uri="{FF2B5EF4-FFF2-40B4-BE49-F238E27FC236}">
              <a16:creationId xmlns:a16="http://schemas.microsoft.com/office/drawing/2014/main" id="{52D0F0FE-6C02-4CA5-A687-4F15A99AF7D2}"/>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345238" y="15457171"/>
          <a:ext cx="3685742" cy="2444114"/>
        </a:xfrm>
        <a:prstGeom prst="rect">
          <a:avLst/>
        </a:prstGeom>
      </xdr:spPr>
    </xdr:pic>
    <xdr:clientData/>
  </xdr:twoCellAnchor>
  <xdr:twoCellAnchor editAs="oneCell">
    <xdr:from>
      <xdr:col>7</xdr:col>
      <xdr:colOff>175645</xdr:colOff>
      <xdr:row>72</xdr:row>
      <xdr:rowOff>69197</xdr:rowOff>
    </xdr:from>
    <xdr:to>
      <xdr:col>11</xdr:col>
      <xdr:colOff>495300</xdr:colOff>
      <xdr:row>85</xdr:row>
      <xdr:rowOff>130940</xdr:rowOff>
    </xdr:to>
    <xdr:pic>
      <xdr:nvPicPr>
        <xdr:cNvPr id="8" name="Imagen 7">
          <a:extLst>
            <a:ext uri="{FF2B5EF4-FFF2-40B4-BE49-F238E27FC236}">
              <a16:creationId xmlns:a16="http://schemas.microsoft.com/office/drawing/2014/main" id="{8CC1898B-574E-4295-BF71-304A5DFAEFBC}"/>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4320925" y="15469217"/>
          <a:ext cx="4457315" cy="2439183"/>
        </a:xfrm>
        <a:prstGeom prst="rect">
          <a:avLst/>
        </a:prstGeom>
      </xdr:spPr>
    </xdr:pic>
    <xdr:clientData/>
  </xdr:twoCellAnchor>
  <xdr:twoCellAnchor editAs="oneCell">
    <xdr:from>
      <xdr:col>1</xdr:col>
      <xdr:colOff>57150</xdr:colOff>
      <xdr:row>22</xdr:row>
      <xdr:rowOff>95250</xdr:rowOff>
    </xdr:from>
    <xdr:to>
      <xdr:col>6</xdr:col>
      <xdr:colOff>571500</xdr:colOff>
      <xdr:row>35</xdr:row>
      <xdr:rowOff>85724</xdr:rowOff>
    </xdr:to>
    <xdr:pic>
      <xdr:nvPicPr>
        <xdr:cNvPr id="9" name="Imagen 8">
          <a:extLst>
            <a:ext uri="{FF2B5EF4-FFF2-40B4-BE49-F238E27FC236}">
              <a16:creationId xmlns:a16="http://schemas.microsoft.com/office/drawing/2014/main" id="{F4F3C72B-9204-4A38-93D3-6CA68235698E}"/>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323850" y="5078730"/>
          <a:ext cx="3707130" cy="2383154"/>
        </a:xfrm>
        <a:prstGeom prst="rect">
          <a:avLst/>
        </a:prstGeom>
      </xdr:spPr>
    </xdr:pic>
    <xdr:clientData/>
  </xdr:twoCellAnchor>
  <xdr:twoCellAnchor editAs="oneCell">
    <xdr:from>
      <xdr:col>1</xdr:col>
      <xdr:colOff>140541</xdr:colOff>
      <xdr:row>88</xdr:row>
      <xdr:rowOff>57150</xdr:rowOff>
    </xdr:from>
    <xdr:to>
      <xdr:col>6</xdr:col>
      <xdr:colOff>581024</xdr:colOff>
      <xdr:row>101</xdr:row>
      <xdr:rowOff>100650</xdr:rowOff>
    </xdr:to>
    <xdr:pic>
      <xdr:nvPicPr>
        <xdr:cNvPr id="10" name="Imagen 9">
          <a:extLst>
            <a:ext uri="{FF2B5EF4-FFF2-40B4-BE49-F238E27FC236}">
              <a16:creationId xmlns:a16="http://schemas.microsoft.com/office/drawing/2014/main" id="{D619DAA5-C049-4362-9542-8DEB2781BD24}"/>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407241" y="18657570"/>
          <a:ext cx="3633263" cy="2420940"/>
        </a:xfrm>
        <a:prstGeom prst="rect">
          <a:avLst/>
        </a:prstGeom>
      </xdr:spPr>
    </xdr:pic>
    <xdr:clientData/>
  </xdr:twoCellAnchor>
  <xdr:twoCellAnchor editAs="oneCell">
    <xdr:from>
      <xdr:col>7</xdr:col>
      <xdr:colOff>183909</xdr:colOff>
      <xdr:row>88</xdr:row>
      <xdr:rowOff>55000</xdr:rowOff>
    </xdr:from>
    <xdr:to>
      <xdr:col>11</xdr:col>
      <xdr:colOff>457200</xdr:colOff>
      <xdr:row>101</xdr:row>
      <xdr:rowOff>98500</xdr:rowOff>
    </xdr:to>
    <xdr:pic>
      <xdr:nvPicPr>
        <xdr:cNvPr id="11" name="Imagen 10">
          <a:extLst>
            <a:ext uri="{FF2B5EF4-FFF2-40B4-BE49-F238E27FC236}">
              <a16:creationId xmlns:a16="http://schemas.microsoft.com/office/drawing/2014/main" id="{1425013B-A5EC-4311-AE24-550E2FE69925}"/>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4329189" y="18655420"/>
          <a:ext cx="4410951" cy="2420940"/>
        </a:xfrm>
        <a:prstGeom prst="rect">
          <a:avLst/>
        </a:prstGeom>
      </xdr:spPr>
    </xdr:pic>
    <xdr:clientData/>
  </xdr:twoCellAnchor>
  <xdr:twoCellAnchor>
    <xdr:from>
      <xdr:col>7</xdr:col>
      <xdr:colOff>161925</xdr:colOff>
      <xdr:row>6</xdr:row>
      <xdr:rowOff>81782</xdr:rowOff>
    </xdr:from>
    <xdr:to>
      <xdr:col>11</xdr:col>
      <xdr:colOff>466725</xdr:colOff>
      <xdr:row>19</xdr:row>
      <xdr:rowOff>88247</xdr:rowOff>
    </xdr:to>
    <xdr:grpSp>
      <xdr:nvGrpSpPr>
        <xdr:cNvPr id="17" name="Grupo 16">
          <a:extLst>
            <a:ext uri="{FF2B5EF4-FFF2-40B4-BE49-F238E27FC236}">
              <a16:creationId xmlns:a16="http://schemas.microsoft.com/office/drawing/2014/main" id="{34A7276F-856F-4159-92ED-E6383AB92B17}"/>
            </a:ext>
          </a:extLst>
        </xdr:cNvPr>
        <xdr:cNvGrpSpPr/>
      </xdr:nvGrpSpPr>
      <xdr:grpSpPr>
        <a:xfrm>
          <a:off x="4196043" y="1829900"/>
          <a:ext cx="4338917" cy="2494171"/>
          <a:chOff x="4307205" y="1819142"/>
          <a:chExt cx="4442460" cy="2399145"/>
        </a:xfrm>
      </xdr:grpSpPr>
      <xdr:pic>
        <xdr:nvPicPr>
          <xdr:cNvPr id="5" name="Imagen 4">
            <a:extLst>
              <a:ext uri="{FF2B5EF4-FFF2-40B4-BE49-F238E27FC236}">
                <a16:creationId xmlns:a16="http://schemas.microsoft.com/office/drawing/2014/main" id="{86A5B8D4-8696-4628-9B9F-65B4190C1E1A}"/>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4307205" y="1819142"/>
            <a:ext cx="4442460" cy="2399145"/>
          </a:xfrm>
          <a:prstGeom prst="rect">
            <a:avLst/>
          </a:prstGeom>
        </xdr:spPr>
      </xdr:pic>
      <xdr:sp macro="" textlink="">
        <xdr:nvSpPr>
          <xdr:cNvPr id="12" name="Flecha derecha 3">
            <a:extLst>
              <a:ext uri="{FF2B5EF4-FFF2-40B4-BE49-F238E27FC236}">
                <a16:creationId xmlns:a16="http://schemas.microsoft.com/office/drawing/2014/main" id="{30CA2779-F3A9-4936-A37C-554A51728E00}"/>
              </a:ext>
            </a:extLst>
          </xdr:cNvPr>
          <xdr:cNvSpPr/>
        </xdr:nvSpPr>
        <xdr:spPr>
          <a:xfrm rot="5400000">
            <a:off x="6603010" y="3094097"/>
            <a:ext cx="350005" cy="243075"/>
          </a:xfrm>
          <a:prstGeom prst="rightArrow">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grpSp>
    <xdr:clientData/>
  </xdr:twoCellAnchor>
  <xdr:twoCellAnchor editAs="oneCell">
    <xdr:from>
      <xdr:col>1</xdr:col>
      <xdr:colOff>66551</xdr:colOff>
      <xdr:row>39</xdr:row>
      <xdr:rowOff>63013</xdr:rowOff>
    </xdr:from>
    <xdr:to>
      <xdr:col>6</xdr:col>
      <xdr:colOff>600075</xdr:colOff>
      <xdr:row>52</xdr:row>
      <xdr:rowOff>106513</xdr:rowOff>
    </xdr:to>
    <xdr:pic>
      <xdr:nvPicPr>
        <xdr:cNvPr id="13" name="Imagen 12">
          <a:extLst>
            <a:ext uri="{FF2B5EF4-FFF2-40B4-BE49-F238E27FC236}">
              <a16:creationId xmlns:a16="http://schemas.microsoft.com/office/drawing/2014/main" id="{FC765DEC-9B1D-4F60-809A-4A045F89CCED}"/>
            </a:ext>
          </a:extLst>
        </xdr:cNvPr>
        <xdr:cNvPicPr>
          <a:picLocks noChangeAspect="1"/>
        </xdr:cNvPicPr>
      </xdr:nvPicPr>
      <xdr:blipFill>
        <a:blip xmlns:r="http://schemas.openxmlformats.org/officeDocument/2006/relationships" r:embed="rId11"/>
        <a:stretch>
          <a:fillRect/>
        </a:stretch>
      </xdr:blipFill>
      <xdr:spPr>
        <a:xfrm>
          <a:off x="333251" y="8643133"/>
          <a:ext cx="3726304" cy="2420940"/>
        </a:xfrm>
        <a:prstGeom prst="rect">
          <a:avLst/>
        </a:prstGeom>
      </xdr:spPr>
    </xdr:pic>
    <xdr:clientData/>
  </xdr:twoCellAnchor>
  <xdr:twoCellAnchor editAs="oneCell">
    <xdr:from>
      <xdr:col>7</xdr:col>
      <xdr:colOff>133349</xdr:colOff>
      <xdr:row>39</xdr:row>
      <xdr:rowOff>76100</xdr:rowOff>
    </xdr:from>
    <xdr:to>
      <xdr:col>11</xdr:col>
      <xdr:colOff>523875</xdr:colOff>
      <xdr:row>52</xdr:row>
      <xdr:rowOff>119600</xdr:rowOff>
    </xdr:to>
    <xdr:pic>
      <xdr:nvPicPr>
        <xdr:cNvPr id="14" name="Imagen 13">
          <a:extLst>
            <a:ext uri="{FF2B5EF4-FFF2-40B4-BE49-F238E27FC236}">
              <a16:creationId xmlns:a16="http://schemas.microsoft.com/office/drawing/2014/main" id="{7679054E-AF66-44A8-B10D-6AF037888EFE}"/>
            </a:ext>
          </a:extLst>
        </xdr:cNvPr>
        <xdr:cNvPicPr>
          <a:picLocks noChangeAspect="1"/>
        </xdr:cNvPicPr>
      </xdr:nvPicPr>
      <xdr:blipFill>
        <a:blip xmlns:r="http://schemas.openxmlformats.org/officeDocument/2006/relationships" r:embed="rId12"/>
        <a:stretch>
          <a:fillRect/>
        </a:stretch>
      </xdr:blipFill>
      <xdr:spPr>
        <a:xfrm>
          <a:off x="4278629" y="8656220"/>
          <a:ext cx="4528186" cy="2420940"/>
        </a:xfrm>
        <a:prstGeom prst="rect">
          <a:avLst/>
        </a:prstGeom>
      </xdr:spPr>
    </xdr:pic>
    <xdr:clientData/>
  </xdr:twoCellAnchor>
  <xdr:twoCellAnchor editAs="oneCell">
    <xdr:from>
      <xdr:col>1</xdr:col>
      <xdr:colOff>94937</xdr:colOff>
      <xdr:row>55</xdr:row>
      <xdr:rowOff>93825</xdr:rowOff>
    </xdr:from>
    <xdr:to>
      <xdr:col>6</xdr:col>
      <xdr:colOff>542925</xdr:colOff>
      <xdr:row>68</xdr:row>
      <xdr:rowOff>137325</xdr:rowOff>
    </xdr:to>
    <xdr:pic>
      <xdr:nvPicPr>
        <xdr:cNvPr id="15" name="Imagen 14">
          <a:extLst>
            <a:ext uri="{FF2B5EF4-FFF2-40B4-BE49-F238E27FC236}">
              <a16:creationId xmlns:a16="http://schemas.microsoft.com/office/drawing/2014/main" id="{76FD678D-76D6-44F6-82B6-CF892C46AA63}"/>
            </a:ext>
          </a:extLst>
        </xdr:cNvPr>
        <xdr:cNvPicPr>
          <a:picLocks noChangeAspect="1"/>
        </xdr:cNvPicPr>
      </xdr:nvPicPr>
      <xdr:blipFill>
        <a:blip xmlns:r="http://schemas.openxmlformats.org/officeDocument/2006/relationships" r:embed="rId13"/>
        <a:stretch>
          <a:fillRect/>
        </a:stretch>
      </xdr:blipFill>
      <xdr:spPr>
        <a:xfrm>
          <a:off x="361637" y="11889585"/>
          <a:ext cx="3640768" cy="2520000"/>
        </a:xfrm>
        <a:prstGeom prst="rect">
          <a:avLst/>
        </a:prstGeom>
      </xdr:spPr>
    </xdr:pic>
    <xdr:clientData/>
  </xdr:twoCellAnchor>
  <xdr:twoCellAnchor editAs="oneCell">
    <xdr:from>
      <xdr:col>7</xdr:col>
      <xdr:colOff>98952</xdr:colOff>
      <xdr:row>55</xdr:row>
      <xdr:rowOff>85724</xdr:rowOff>
    </xdr:from>
    <xdr:to>
      <xdr:col>11</xdr:col>
      <xdr:colOff>485775</xdr:colOff>
      <xdr:row>68</xdr:row>
      <xdr:rowOff>129224</xdr:rowOff>
    </xdr:to>
    <xdr:pic>
      <xdr:nvPicPr>
        <xdr:cNvPr id="16" name="Imagen 15">
          <a:extLst>
            <a:ext uri="{FF2B5EF4-FFF2-40B4-BE49-F238E27FC236}">
              <a16:creationId xmlns:a16="http://schemas.microsoft.com/office/drawing/2014/main" id="{7E911F02-3532-4B25-B511-4DCDA4FB6C23}"/>
            </a:ext>
          </a:extLst>
        </xdr:cNvPr>
        <xdr:cNvPicPr>
          <a:picLocks noChangeAspect="1"/>
        </xdr:cNvPicPr>
      </xdr:nvPicPr>
      <xdr:blipFill>
        <a:blip xmlns:r="http://schemas.openxmlformats.org/officeDocument/2006/relationships" r:embed="rId14"/>
        <a:stretch>
          <a:fillRect/>
        </a:stretch>
      </xdr:blipFill>
      <xdr:spPr>
        <a:xfrm>
          <a:off x="4244232" y="11881484"/>
          <a:ext cx="4524483" cy="25200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10</xdr:col>
      <xdr:colOff>268941</xdr:colOff>
      <xdr:row>0</xdr:row>
      <xdr:rowOff>138343</xdr:rowOff>
    </xdr:from>
    <xdr:ext cx="843803" cy="299808"/>
    <xdr:pic>
      <xdr:nvPicPr>
        <xdr:cNvPr id="2" name="2 Imagen">
          <a:extLst>
            <a:ext uri="{FF2B5EF4-FFF2-40B4-BE49-F238E27FC236}">
              <a16:creationId xmlns:a16="http://schemas.microsoft.com/office/drawing/2014/main" id="{44F61A58-2667-476E-A8B2-425C2EEA1444}"/>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98441" y="13834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E4EB326D-1856-4943-9E62-91783FA121BE}"/>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802004" y="180976"/>
          <a:ext cx="714375" cy="247649"/>
        </a:xfrm>
        <a:prstGeom prst="rect">
          <a:avLst/>
        </a:prstGeom>
      </xdr:spPr>
    </xdr:pic>
    <xdr:clientData/>
  </xdr:oneCellAnchor>
  <xdr:twoCellAnchor editAs="oneCell">
    <xdr:from>
      <xdr:col>2</xdr:col>
      <xdr:colOff>212911</xdr:colOff>
      <xdr:row>5</xdr:row>
      <xdr:rowOff>89647</xdr:rowOff>
    </xdr:from>
    <xdr:to>
      <xdr:col>6</xdr:col>
      <xdr:colOff>450476</xdr:colOff>
      <xdr:row>18</xdr:row>
      <xdr:rowOff>116541</xdr:rowOff>
    </xdr:to>
    <xdr:pic>
      <xdr:nvPicPr>
        <xdr:cNvPr id="4" name="10 Imagen">
          <a:extLst>
            <a:ext uri="{FF2B5EF4-FFF2-40B4-BE49-F238E27FC236}">
              <a16:creationId xmlns:a16="http://schemas.microsoft.com/office/drawing/2014/main" id="{4311480D-3968-46AF-A277-B63FC984F154}"/>
            </a:ext>
          </a:extLst>
        </xdr:cNvPr>
        <xdr:cNvPicPr>
          <a:picLocks noChangeAspect="1"/>
        </xdr:cNvPicPr>
      </xdr:nvPicPr>
      <xdr:blipFill>
        <a:blip xmlns:r="http://schemas.openxmlformats.org/officeDocument/2006/relationships" r:embed="rId3"/>
        <a:stretch>
          <a:fillRect/>
        </a:stretch>
      </xdr:blipFill>
      <xdr:spPr>
        <a:xfrm>
          <a:off x="814891" y="1514587"/>
          <a:ext cx="3437965" cy="2419574"/>
        </a:xfrm>
        <a:prstGeom prst="rect">
          <a:avLst/>
        </a:prstGeom>
      </xdr:spPr>
    </xdr:pic>
    <xdr:clientData/>
  </xdr:twoCellAnchor>
  <xdr:twoCellAnchor editAs="oneCell">
    <xdr:from>
      <xdr:col>8</xdr:col>
      <xdr:colOff>33618</xdr:colOff>
      <xdr:row>5</xdr:row>
      <xdr:rowOff>112059</xdr:rowOff>
    </xdr:from>
    <xdr:to>
      <xdr:col>10</xdr:col>
      <xdr:colOff>898712</xdr:colOff>
      <xdr:row>18</xdr:row>
      <xdr:rowOff>138953</xdr:rowOff>
    </xdr:to>
    <xdr:pic>
      <xdr:nvPicPr>
        <xdr:cNvPr id="5" name="23 Imagen">
          <a:extLst>
            <a:ext uri="{FF2B5EF4-FFF2-40B4-BE49-F238E27FC236}">
              <a16:creationId xmlns:a16="http://schemas.microsoft.com/office/drawing/2014/main" id="{32CEF965-E1A3-4ED5-BF3A-709C5F9522BD}"/>
            </a:ext>
          </a:extLst>
        </xdr:cNvPr>
        <xdr:cNvPicPr>
          <a:picLocks noChangeAspect="1"/>
        </xdr:cNvPicPr>
      </xdr:nvPicPr>
      <xdr:blipFill>
        <a:blip xmlns:r="http://schemas.openxmlformats.org/officeDocument/2006/relationships" r:embed="rId4"/>
        <a:stretch>
          <a:fillRect/>
        </a:stretch>
      </xdr:blipFill>
      <xdr:spPr>
        <a:xfrm>
          <a:off x="4910418" y="1536999"/>
          <a:ext cx="3417794" cy="2419574"/>
        </a:xfrm>
        <a:prstGeom prst="rect">
          <a:avLst/>
        </a:prstGeom>
      </xdr:spPr>
    </xdr:pic>
    <xdr:clientData/>
  </xdr:twoCellAnchor>
  <xdr:twoCellAnchor editAs="oneCell">
    <xdr:from>
      <xdr:col>1</xdr:col>
      <xdr:colOff>89647</xdr:colOff>
      <xdr:row>21</xdr:row>
      <xdr:rowOff>67236</xdr:rowOff>
    </xdr:from>
    <xdr:to>
      <xdr:col>4</xdr:col>
      <xdr:colOff>578292</xdr:colOff>
      <xdr:row>34</xdr:row>
      <xdr:rowOff>99530</xdr:rowOff>
    </xdr:to>
    <xdr:pic>
      <xdr:nvPicPr>
        <xdr:cNvPr id="6" name="28 Imagen">
          <a:extLst>
            <a:ext uri="{FF2B5EF4-FFF2-40B4-BE49-F238E27FC236}">
              <a16:creationId xmlns:a16="http://schemas.microsoft.com/office/drawing/2014/main" id="{9EBE825E-FF79-40D5-89A1-E5395AF1B787}"/>
            </a:ext>
          </a:extLst>
        </xdr:cNvPr>
        <xdr:cNvPicPr>
          <a:picLocks noChangeAspect="1"/>
        </xdr:cNvPicPr>
      </xdr:nvPicPr>
      <xdr:blipFill>
        <a:blip xmlns:r="http://schemas.openxmlformats.org/officeDocument/2006/relationships" r:embed="rId5"/>
        <a:stretch>
          <a:fillRect/>
        </a:stretch>
      </xdr:blipFill>
      <xdr:spPr>
        <a:xfrm>
          <a:off x="356347" y="4684956"/>
          <a:ext cx="1997405" cy="2424974"/>
        </a:xfrm>
        <a:prstGeom prst="rect">
          <a:avLst/>
        </a:prstGeom>
      </xdr:spPr>
    </xdr:pic>
    <xdr:clientData/>
  </xdr:twoCellAnchor>
  <xdr:twoCellAnchor editAs="oneCell">
    <xdr:from>
      <xdr:col>4</xdr:col>
      <xdr:colOff>649940</xdr:colOff>
      <xdr:row>21</xdr:row>
      <xdr:rowOff>89645</xdr:rowOff>
    </xdr:from>
    <xdr:to>
      <xdr:col>6</xdr:col>
      <xdr:colOff>560294</xdr:colOff>
      <xdr:row>34</xdr:row>
      <xdr:rowOff>112058</xdr:rowOff>
    </xdr:to>
    <xdr:pic>
      <xdr:nvPicPr>
        <xdr:cNvPr id="7" name="39 Imagen">
          <a:extLst>
            <a:ext uri="{FF2B5EF4-FFF2-40B4-BE49-F238E27FC236}">
              <a16:creationId xmlns:a16="http://schemas.microsoft.com/office/drawing/2014/main" id="{1CD25409-09C2-4512-A0C3-4166F4FB18B9}"/>
            </a:ext>
          </a:extLst>
        </xdr:cNvPr>
        <xdr:cNvPicPr>
          <a:picLocks noChangeAspect="1"/>
        </xdr:cNvPicPr>
      </xdr:nvPicPr>
      <xdr:blipFill>
        <a:blip xmlns:r="http://schemas.openxmlformats.org/officeDocument/2006/relationships" r:embed="rId6"/>
        <a:stretch>
          <a:fillRect/>
        </a:stretch>
      </xdr:blipFill>
      <xdr:spPr>
        <a:xfrm>
          <a:off x="2425400" y="4707365"/>
          <a:ext cx="1937274" cy="2415093"/>
        </a:xfrm>
        <a:prstGeom prst="rect">
          <a:avLst/>
        </a:prstGeom>
      </xdr:spPr>
    </xdr:pic>
    <xdr:clientData/>
  </xdr:twoCellAnchor>
  <xdr:twoCellAnchor editAs="oneCell">
    <xdr:from>
      <xdr:col>8</xdr:col>
      <xdr:colOff>33618</xdr:colOff>
      <xdr:row>21</xdr:row>
      <xdr:rowOff>67236</xdr:rowOff>
    </xdr:from>
    <xdr:to>
      <xdr:col>10</xdr:col>
      <xdr:colOff>906332</xdr:colOff>
      <xdr:row>34</xdr:row>
      <xdr:rowOff>101750</xdr:rowOff>
    </xdr:to>
    <xdr:pic>
      <xdr:nvPicPr>
        <xdr:cNvPr id="8" name="42 Imagen">
          <a:extLst>
            <a:ext uri="{FF2B5EF4-FFF2-40B4-BE49-F238E27FC236}">
              <a16:creationId xmlns:a16="http://schemas.microsoft.com/office/drawing/2014/main" id="{09C2366D-9DF7-4374-A7A6-CAAF1ED9DA04}"/>
            </a:ext>
          </a:extLst>
        </xdr:cNvPr>
        <xdr:cNvPicPr>
          <a:picLocks noChangeAspect="1"/>
        </xdr:cNvPicPr>
      </xdr:nvPicPr>
      <xdr:blipFill>
        <a:blip xmlns:r="http://schemas.openxmlformats.org/officeDocument/2006/relationships" r:embed="rId7"/>
        <a:stretch>
          <a:fillRect/>
        </a:stretch>
      </xdr:blipFill>
      <xdr:spPr>
        <a:xfrm>
          <a:off x="4910418" y="4684956"/>
          <a:ext cx="3425414" cy="2427194"/>
        </a:xfrm>
        <a:prstGeom prst="rect">
          <a:avLst/>
        </a:prstGeom>
      </xdr:spPr>
    </xdr:pic>
    <xdr:clientData/>
  </xdr:twoCellAnchor>
  <xdr:twoCellAnchor editAs="oneCell">
    <xdr:from>
      <xdr:col>2</xdr:col>
      <xdr:colOff>123265</xdr:colOff>
      <xdr:row>37</xdr:row>
      <xdr:rowOff>44824</xdr:rowOff>
    </xdr:from>
    <xdr:to>
      <xdr:col>6</xdr:col>
      <xdr:colOff>360830</xdr:colOff>
      <xdr:row>50</xdr:row>
      <xdr:rowOff>71718</xdr:rowOff>
    </xdr:to>
    <xdr:pic>
      <xdr:nvPicPr>
        <xdr:cNvPr id="9" name="43 Imagen">
          <a:extLst>
            <a:ext uri="{FF2B5EF4-FFF2-40B4-BE49-F238E27FC236}">
              <a16:creationId xmlns:a16="http://schemas.microsoft.com/office/drawing/2014/main" id="{25C202CD-48D1-427C-9918-BD2AAF06ADF6}"/>
            </a:ext>
          </a:extLst>
        </xdr:cNvPr>
        <xdr:cNvPicPr>
          <a:picLocks noChangeAspect="1"/>
        </xdr:cNvPicPr>
      </xdr:nvPicPr>
      <xdr:blipFill>
        <a:blip xmlns:r="http://schemas.openxmlformats.org/officeDocument/2006/relationships" r:embed="rId8"/>
        <a:stretch>
          <a:fillRect/>
        </a:stretch>
      </xdr:blipFill>
      <xdr:spPr>
        <a:xfrm>
          <a:off x="725245" y="7725784"/>
          <a:ext cx="3437965" cy="2419574"/>
        </a:xfrm>
        <a:prstGeom prst="rect">
          <a:avLst/>
        </a:prstGeom>
      </xdr:spPr>
    </xdr:pic>
    <xdr:clientData/>
  </xdr:twoCellAnchor>
  <xdr:twoCellAnchor editAs="oneCell">
    <xdr:from>
      <xdr:col>8</xdr:col>
      <xdr:colOff>11206</xdr:colOff>
      <xdr:row>37</xdr:row>
      <xdr:rowOff>56029</xdr:rowOff>
    </xdr:from>
    <xdr:to>
      <xdr:col>10</xdr:col>
      <xdr:colOff>876300</xdr:colOff>
      <xdr:row>50</xdr:row>
      <xdr:rowOff>82923</xdr:rowOff>
    </xdr:to>
    <xdr:pic>
      <xdr:nvPicPr>
        <xdr:cNvPr id="10" name="44 Imagen">
          <a:extLst>
            <a:ext uri="{FF2B5EF4-FFF2-40B4-BE49-F238E27FC236}">
              <a16:creationId xmlns:a16="http://schemas.microsoft.com/office/drawing/2014/main" id="{A95C220F-D30E-4DBB-AAE6-97093404A826}"/>
            </a:ext>
          </a:extLst>
        </xdr:cNvPr>
        <xdr:cNvPicPr>
          <a:picLocks noChangeAspect="1"/>
        </xdr:cNvPicPr>
      </xdr:nvPicPr>
      <xdr:blipFill>
        <a:blip xmlns:r="http://schemas.openxmlformats.org/officeDocument/2006/relationships" r:embed="rId9"/>
        <a:stretch>
          <a:fillRect/>
        </a:stretch>
      </xdr:blipFill>
      <xdr:spPr>
        <a:xfrm>
          <a:off x="4888006" y="7736989"/>
          <a:ext cx="3417794" cy="2419574"/>
        </a:xfrm>
        <a:prstGeom prst="rect">
          <a:avLst/>
        </a:prstGeom>
      </xdr:spPr>
    </xdr:pic>
    <xdr:clientData/>
  </xdr:twoCellAnchor>
  <xdr:twoCellAnchor editAs="oneCell">
    <xdr:from>
      <xdr:col>2</xdr:col>
      <xdr:colOff>89647</xdr:colOff>
      <xdr:row>53</xdr:row>
      <xdr:rowOff>44824</xdr:rowOff>
    </xdr:from>
    <xdr:to>
      <xdr:col>6</xdr:col>
      <xdr:colOff>327212</xdr:colOff>
      <xdr:row>66</xdr:row>
      <xdr:rowOff>82924</xdr:rowOff>
    </xdr:to>
    <xdr:pic>
      <xdr:nvPicPr>
        <xdr:cNvPr id="11" name="45 Imagen">
          <a:extLst>
            <a:ext uri="{FF2B5EF4-FFF2-40B4-BE49-F238E27FC236}">
              <a16:creationId xmlns:a16="http://schemas.microsoft.com/office/drawing/2014/main" id="{1B1A0413-7B71-4FFC-97F5-51FD11E871D7}"/>
            </a:ext>
          </a:extLst>
        </xdr:cNvPr>
        <xdr:cNvPicPr>
          <a:picLocks noChangeAspect="1"/>
        </xdr:cNvPicPr>
      </xdr:nvPicPr>
      <xdr:blipFill>
        <a:blip xmlns:r="http://schemas.openxmlformats.org/officeDocument/2006/relationships" r:embed="rId10"/>
        <a:stretch>
          <a:fillRect/>
        </a:stretch>
      </xdr:blipFill>
      <xdr:spPr>
        <a:xfrm>
          <a:off x="691627" y="10789024"/>
          <a:ext cx="3437965" cy="2415540"/>
        </a:xfrm>
        <a:prstGeom prst="rect">
          <a:avLst/>
        </a:prstGeom>
      </xdr:spPr>
    </xdr:pic>
    <xdr:clientData/>
  </xdr:twoCellAnchor>
  <xdr:twoCellAnchor editAs="oneCell">
    <xdr:from>
      <xdr:col>7</xdr:col>
      <xdr:colOff>336176</xdr:colOff>
      <xdr:row>53</xdr:row>
      <xdr:rowOff>78440</xdr:rowOff>
    </xdr:from>
    <xdr:to>
      <xdr:col>10</xdr:col>
      <xdr:colOff>820270</xdr:colOff>
      <xdr:row>66</xdr:row>
      <xdr:rowOff>116540</xdr:rowOff>
    </xdr:to>
    <xdr:pic>
      <xdr:nvPicPr>
        <xdr:cNvPr id="12" name="46 Imagen">
          <a:extLst>
            <a:ext uri="{FF2B5EF4-FFF2-40B4-BE49-F238E27FC236}">
              <a16:creationId xmlns:a16="http://schemas.microsoft.com/office/drawing/2014/main" id="{D84DFBF5-401C-4A3B-8D88-7AC1C2AE0B44}"/>
            </a:ext>
          </a:extLst>
        </xdr:cNvPr>
        <xdr:cNvPicPr>
          <a:picLocks noChangeAspect="1"/>
        </xdr:cNvPicPr>
      </xdr:nvPicPr>
      <xdr:blipFill>
        <a:blip xmlns:r="http://schemas.openxmlformats.org/officeDocument/2006/relationships" r:embed="rId11"/>
        <a:stretch>
          <a:fillRect/>
        </a:stretch>
      </xdr:blipFill>
      <xdr:spPr>
        <a:xfrm>
          <a:off x="4824356" y="10822640"/>
          <a:ext cx="3425414" cy="2415540"/>
        </a:xfrm>
        <a:prstGeom prst="rect">
          <a:avLst/>
        </a:prstGeom>
      </xdr:spPr>
    </xdr:pic>
    <xdr:clientData/>
  </xdr:twoCellAnchor>
  <xdr:twoCellAnchor editAs="oneCell">
    <xdr:from>
      <xdr:col>2</xdr:col>
      <xdr:colOff>156881</xdr:colOff>
      <xdr:row>69</xdr:row>
      <xdr:rowOff>100853</xdr:rowOff>
    </xdr:from>
    <xdr:to>
      <xdr:col>6</xdr:col>
      <xdr:colOff>348726</xdr:colOff>
      <xdr:row>82</xdr:row>
      <xdr:rowOff>108473</xdr:rowOff>
    </xdr:to>
    <xdr:pic>
      <xdr:nvPicPr>
        <xdr:cNvPr id="13" name="51 Imagen">
          <a:extLst>
            <a:ext uri="{FF2B5EF4-FFF2-40B4-BE49-F238E27FC236}">
              <a16:creationId xmlns:a16="http://schemas.microsoft.com/office/drawing/2014/main" id="{3467AE6A-ADFC-4F9F-9D0B-8FF6E9EEF041}"/>
            </a:ext>
          </a:extLst>
        </xdr:cNvPr>
        <xdr:cNvPicPr>
          <a:picLocks noChangeAspect="1"/>
        </xdr:cNvPicPr>
      </xdr:nvPicPr>
      <xdr:blipFill>
        <a:blip xmlns:r="http://schemas.openxmlformats.org/officeDocument/2006/relationships" r:embed="rId12"/>
        <a:stretch>
          <a:fillRect/>
        </a:stretch>
      </xdr:blipFill>
      <xdr:spPr>
        <a:xfrm>
          <a:off x="758861" y="13908293"/>
          <a:ext cx="3392245" cy="2385060"/>
        </a:xfrm>
        <a:prstGeom prst="rect">
          <a:avLst/>
        </a:prstGeom>
      </xdr:spPr>
    </xdr:pic>
    <xdr:clientData/>
  </xdr:twoCellAnchor>
  <xdr:twoCellAnchor editAs="oneCell">
    <xdr:from>
      <xdr:col>8</xdr:col>
      <xdr:colOff>11206</xdr:colOff>
      <xdr:row>69</xdr:row>
      <xdr:rowOff>78441</xdr:rowOff>
    </xdr:from>
    <xdr:to>
      <xdr:col>10</xdr:col>
      <xdr:colOff>876300</xdr:colOff>
      <xdr:row>82</xdr:row>
      <xdr:rowOff>116541</xdr:rowOff>
    </xdr:to>
    <xdr:pic>
      <xdr:nvPicPr>
        <xdr:cNvPr id="14" name="53 Imagen">
          <a:extLst>
            <a:ext uri="{FF2B5EF4-FFF2-40B4-BE49-F238E27FC236}">
              <a16:creationId xmlns:a16="http://schemas.microsoft.com/office/drawing/2014/main" id="{C7B4EB14-D808-4969-9C37-CB85B4B2F8DB}"/>
            </a:ext>
          </a:extLst>
        </xdr:cNvPr>
        <xdr:cNvPicPr>
          <a:picLocks noChangeAspect="1"/>
        </xdr:cNvPicPr>
      </xdr:nvPicPr>
      <xdr:blipFill>
        <a:blip xmlns:r="http://schemas.openxmlformats.org/officeDocument/2006/relationships" r:embed="rId13"/>
        <a:stretch>
          <a:fillRect/>
        </a:stretch>
      </xdr:blipFill>
      <xdr:spPr>
        <a:xfrm>
          <a:off x="4888006" y="13885881"/>
          <a:ext cx="3417794" cy="2415540"/>
        </a:xfrm>
        <a:prstGeom prst="rect">
          <a:avLst/>
        </a:prstGeom>
      </xdr:spPr>
    </xdr:pic>
    <xdr:clientData/>
  </xdr:twoCellAnchor>
  <xdr:twoCellAnchor editAs="oneCell">
    <xdr:from>
      <xdr:col>2</xdr:col>
      <xdr:colOff>145676</xdr:colOff>
      <xdr:row>85</xdr:row>
      <xdr:rowOff>78441</xdr:rowOff>
    </xdr:from>
    <xdr:to>
      <xdr:col>6</xdr:col>
      <xdr:colOff>337521</xdr:colOff>
      <xdr:row>98</xdr:row>
      <xdr:rowOff>74855</xdr:rowOff>
    </xdr:to>
    <xdr:pic>
      <xdr:nvPicPr>
        <xdr:cNvPr id="15" name="54 Imagen">
          <a:extLst>
            <a:ext uri="{FF2B5EF4-FFF2-40B4-BE49-F238E27FC236}">
              <a16:creationId xmlns:a16="http://schemas.microsoft.com/office/drawing/2014/main" id="{C96BA4E6-928D-43BD-9D5E-A84B1E5B1523}"/>
            </a:ext>
          </a:extLst>
        </xdr:cNvPr>
        <xdr:cNvPicPr>
          <a:picLocks noChangeAspect="1"/>
        </xdr:cNvPicPr>
      </xdr:nvPicPr>
      <xdr:blipFill>
        <a:blip xmlns:r="http://schemas.openxmlformats.org/officeDocument/2006/relationships" r:embed="rId14"/>
        <a:stretch>
          <a:fillRect/>
        </a:stretch>
      </xdr:blipFill>
      <xdr:spPr>
        <a:xfrm>
          <a:off x="747656" y="16949121"/>
          <a:ext cx="3392245" cy="2389094"/>
        </a:xfrm>
        <a:prstGeom prst="rect">
          <a:avLst/>
        </a:prstGeom>
      </xdr:spPr>
    </xdr:pic>
    <xdr:clientData/>
  </xdr:twoCellAnchor>
  <xdr:twoCellAnchor editAs="oneCell">
    <xdr:from>
      <xdr:col>7</xdr:col>
      <xdr:colOff>369794</xdr:colOff>
      <xdr:row>85</xdr:row>
      <xdr:rowOff>44823</xdr:rowOff>
    </xdr:from>
    <xdr:to>
      <xdr:col>10</xdr:col>
      <xdr:colOff>808168</xdr:colOff>
      <xdr:row>98</xdr:row>
      <xdr:rowOff>41237</xdr:rowOff>
    </xdr:to>
    <xdr:pic>
      <xdr:nvPicPr>
        <xdr:cNvPr id="16" name="55 Imagen">
          <a:extLst>
            <a:ext uri="{FF2B5EF4-FFF2-40B4-BE49-F238E27FC236}">
              <a16:creationId xmlns:a16="http://schemas.microsoft.com/office/drawing/2014/main" id="{F49F1850-E77A-4168-B56C-8BD1FC4D0DF9}"/>
            </a:ext>
          </a:extLst>
        </xdr:cNvPr>
        <xdr:cNvPicPr>
          <a:picLocks noChangeAspect="1"/>
        </xdr:cNvPicPr>
      </xdr:nvPicPr>
      <xdr:blipFill>
        <a:blip xmlns:r="http://schemas.openxmlformats.org/officeDocument/2006/relationships" r:embed="rId15"/>
        <a:stretch>
          <a:fillRect/>
        </a:stretch>
      </xdr:blipFill>
      <xdr:spPr>
        <a:xfrm>
          <a:off x="4857974" y="16915503"/>
          <a:ext cx="3379694" cy="2389094"/>
        </a:xfrm>
        <a:prstGeom prst="rect">
          <a:avLst/>
        </a:prstGeom>
      </xdr:spPr>
    </xdr:pic>
    <xdr:clientData/>
  </xdr:twoCellAnchor>
  <xdr:twoCellAnchor editAs="oneCell">
    <xdr:from>
      <xdr:col>2</xdr:col>
      <xdr:colOff>123263</xdr:colOff>
      <xdr:row>101</xdr:row>
      <xdr:rowOff>67236</xdr:rowOff>
    </xdr:from>
    <xdr:to>
      <xdr:col>6</xdr:col>
      <xdr:colOff>315108</xdr:colOff>
      <xdr:row>114</xdr:row>
      <xdr:rowOff>63651</xdr:rowOff>
    </xdr:to>
    <xdr:pic>
      <xdr:nvPicPr>
        <xdr:cNvPr id="17" name="56 Imagen">
          <a:extLst>
            <a:ext uri="{FF2B5EF4-FFF2-40B4-BE49-F238E27FC236}">
              <a16:creationId xmlns:a16="http://schemas.microsoft.com/office/drawing/2014/main" id="{D168DF05-4F40-4A62-9E3C-A5F94313EF98}"/>
            </a:ext>
          </a:extLst>
        </xdr:cNvPr>
        <xdr:cNvPicPr>
          <a:picLocks noChangeAspect="1"/>
        </xdr:cNvPicPr>
      </xdr:nvPicPr>
      <xdr:blipFill>
        <a:blip xmlns:r="http://schemas.openxmlformats.org/officeDocument/2006/relationships" r:embed="rId16"/>
        <a:stretch>
          <a:fillRect/>
        </a:stretch>
      </xdr:blipFill>
      <xdr:spPr>
        <a:xfrm>
          <a:off x="725243" y="20084976"/>
          <a:ext cx="3392245" cy="2389095"/>
        </a:xfrm>
        <a:prstGeom prst="rect">
          <a:avLst/>
        </a:prstGeom>
      </xdr:spPr>
    </xdr:pic>
    <xdr:clientData/>
  </xdr:twoCellAnchor>
  <xdr:twoCellAnchor editAs="oneCell">
    <xdr:from>
      <xdr:col>8</xdr:col>
      <xdr:colOff>11205</xdr:colOff>
      <xdr:row>101</xdr:row>
      <xdr:rowOff>89646</xdr:rowOff>
    </xdr:from>
    <xdr:to>
      <xdr:col>10</xdr:col>
      <xdr:colOff>822959</xdr:colOff>
      <xdr:row>114</xdr:row>
      <xdr:rowOff>70821</xdr:rowOff>
    </xdr:to>
    <xdr:pic>
      <xdr:nvPicPr>
        <xdr:cNvPr id="18" name="58 Imagen">
          <a:extLst>
            <a:ext uri="{FF2B5EF4-FFF2-40B4-BE49-F238E27FC236}">
              <a16:creationId xmlns:a16="http://schemas.microsoft.com/office/drawing/2014/main" id="{294CAB61-4EB1-45DB-A474-E8FEB136BF45}"/>
            </a:ext>
          </a:extLst>
        </xdr:cNvPr>
        <xdr:cNvPicPr>
          <a:picLocks noChangeAspect="1"/>
        </xdr:cNvPicPr>
      </xdr:nvPicPr>
      <xdr:blipFill>
        <a:blip xmlns:r="http://schemas.openxmlformats.org/officeDocument/2006/relationships" r:embed="rId17"/>
        <a:stretch>
          <a:fillRect/>
        </a:stretch>
      </xdr:blipFill>
      <xdr:spPr>
        <a:xfrm>
          <a:off x="4888005" y="20107386"/>
          <a:ext cx="3364454" cy="2373855"/>
        </a:xfrm>
        <a:prstGeom prst="rect">
          <a:avLst/>
        </a:prstGeom>
      </xdr:spPr>
    </xdr:pic>
    <xdr:clientData/>
  </xdr:twoCellAnchor>
  <xdr:twoCellAnchor editAs="oneCell">
    <xdr:from>
      <xdr:col>2</xdr:col>
      <xdr:colOff>168087</xdr:colOff>
      <xdr:row>117</xdr:row>
      <xdr:rowOff>112059</xdr:rowOff>
    </xdr:from>
    <xdr:to>
      <xdr:col>6</xdr:col>
      <xdr:colOff>344692</xdr:colOff>
      <xdr:row>130</xdr:row>
      <xdr:rowOff>93233</xdr:rowOff>
    </xdr:to>
    <xdr:pic>
      <xdr:nvPicPr>
        <xdr:cNvPr id="19" name="59 Imagen">
          <a:extLst>
            <a:ext uri="{FF2B5EF4-FFF2-40B4-BE49-F238E27FC236}">
              <a16:creationId xmlns:a16="http://schemas.microsoft.com/office/drawing/2014/main" id="{0E0AB29C-0350-4941-8836-0710E551B837}"/>
            </a:ext>
          </a:extLst>
        </xdr:cNvPr>
        <xdr:cNvPicPr>
          <a:picLocks noChangeAspect="1"/>
        </xdr:cNvPicPr>
      </xdr:nvPicPr>
      <xdr:blipFill>
        <a:blip xmlns:r="http://schemas.openxmlformats.org/officeDocument/2006/relationships" r:embed="rId18"/>
        <a:stretch>
          <a:fillRect/>
        </a:stretch>
      </xdr:blipFill>
      <xdr:spPr>
        <a:xfrm>
          <a:off x="770067" y="23276859"/>
          <a:ext cx="3377005" cy="2373854"/>
        </a:xfrm>
        <a:prstGeom prst="rect">
          <a:avLst/>
        </a:prstGeom>
      </xdr:spPr>
    </xdr:pic>
    <xdr:clientData/>
  </xdr:twoCellAnchor>
  <xdr:twoCellAnchor editAs="oneCell">
    <xdr:from>
      <xdr:col>8</xdr:col>
      <xdr:colOff>33618</xdr:colOff>
      <xdr:row>117</xdr:row>
      <xdr:rowOff>89647</xdr:rowOff>
    </xdr:from>
    <xdr:to>
      <xdr:col>10</xdr:col>
      <xdr:colOff>837752</xdr:colOff>
      <xdr:row>130</xdr:row>
      <xdr:rowOff>70821</xdr:rowOff>
    </xdr:to>
    <xdr:pic>
      <xdr:nvPicPr>
        <xdr:cNvPr id="20" name="60 Imagen">
          <a:extLst>
            <a:ext uri="{FF2B5EF4-FFF2-40B4-BE49-F238E27FC236}">
              <a16:creationId xmlns:a16="http://schemas.microsoft.com/office/drawing/2014/main" id="{9E1B9CE8-6C7F-4994-AB08-87820962B363}"/>
            </a:ext>
          </a:extLst>
        </xdr:cNvPr>
        <xdr:cNvPicPr>
          <a:picLocks noChangeAspect="1"/>
        </xdr:cNvPicPr>
      </xdr:nvPicPr>
      <xdr:blipFill>
        <a:blip xmlns:r="http://schemas.openxmlformats.org/officeDocument/2006/relationships" r:embed="rId19"/>
        <a:stretch>
          <a:fillRect/>
        </a:stretch>
      </xdr:blipFill>
      <xdr:spPr>
        <a:xfrm>
          <a:off x="4910418" y="23254447"/>
          <a:ext cx="3356834" cy="2373854"/>
        </a:xfrm>
        <a:prstGeom prst="rect">
          <a:avLst/>
        </a:prstGeom>
      </xdr:spPr>
    </xdr:pic>
    <xdr:clientData/>
  </xdr:twoCellAnchor>
  <xdr:twoCellAnchor editAs="oneCell">
    <xdr:from>
      <xdr:col>2</xdr:col>
      <xdr:colOff>123265</xdr:colOff>
      <xdr:row>133</xdr:row>
      <xdr:rowOff>89647</xdr:rowOff>
    </xdr:from>
    <xdr:to>
      <xdr:col>6</xdr:col>
      <xdr:colOff>299870</xdr:colOff>
      <xdr:row>146</xdr:row>
      <xdr:rowOff>70821</xdr:rowOff>
    </xdr:to>
    <xdr:pic>
      <xdr:nvPicPr>
        <xdr:cNvPr id="21" name="61 Imagen">
          <a:extLst>
            <a:ext uri="{FF2B5EF4-FFF2-40B4-BE49-F238E27FC236}">
              <a16:creationId xmlns:a16="http://schemas.microsoft.com/office/drawing/2014/main" id="{0C994BB6-4D84-42A0-8697-F46DB3E9597A}"/>
            </a:ext>
          </a:extLst>
        </xdr:cNvPr>
        <xdr:cNvPicPr>
          <a:picLocks noChangeAspect="1"/>
        </xdr:cNvPicPr>
      </xdr:nvPicPr>
      <xdr:blipFill>
        <a:blip xmlns:r="http://schemas.openxmlformats.org/officeDocument/2006/relationships" r:embed="rId20"/>
        <a:stretch>
          <a:fillRect/>
        </a:stretch>
      </xdr:blipFill>
      <xdr:spPr>
        <a:xfrm>
          <a:off x="725245" y="26401507"/>
          <a:ext cx="3377005" cy="2373854"/>
        </a:xfrm>
        <a:prstGeom prst="rect">
          <a:avLst/>
        </a:prstGeom>
      </xdr:spPr>
    </xdr:pic>
    <xdr:clientData/>
  </xdr:twoCellAnchor>
  <xdr:twoCellAnchor editAs="oneCell">
    <xdr:from>
      <xdr:col>8</xdr:col>
      <xdr:colOff>0</xdr:colOff>
      <xdr:row>133</xdr:row>
      <xdr:rowOff>89647</xdr:rowOff>
    </xdr:from>
    <xdr:to>
      <xdr:col>10</xdr:col>
      <xdr:colOff>804134</xdr:colOff>
      <xdr:row>146</xdr:row>
      <xdr:rowOff>70821</xdr:rowOff>
    </xdr:to>
    <xdr:pic>
      <xdr:nvPicPr>
        <xdr:cNvPr id="22" name="63 Imagen">
          <a:extLst>
            <a:ext uri="{FF2B5EF4-FFF2-40B4-BE49-F238E27FC236}">
              <a16:creationId xmlns:a16="http://schemas.microsoft.com/office/drawing/2014/main" id="{B2B72493-C836-4AE9-812B-F629CBAEEFE9}"/>
            </a:ext>
          </a:extLst>
        </xdr:cNvPr>
        <xdr:cNvPicPr>
          <a:picLocks noChangeAspect="1"/>
        </xdr:cNvPicPr>
      </xdr:nvPicPr>
      <xdr:blipFill>
        <a:blip xmlns:r="http://schemas.openxmlformats.org/officeDocument/2006/relationships" r:embed="rId21"/>
        <a:stretch>
          <a:fillRect/>
        </a:stretch>
      </xdr:blipFill>
      <xdr:spPr>
        <a:xfrm>
          <a:off x="4876800" y="26401507"/>
          <a:ext cx="3356834" cy="2373854"/>
        </a:xfrm>
        <a:prstGeom prst="rect">
          <a:avLst/>
        </a:prstGeom>
      </xdr:spPr>
    </xdr:pic>
    <xdr:clientData/>
  </xdr:twoCellAnchor>
  <xdr:twoCellAnchor editAs="oneCell">
    <xdr:from>
      <xdr:col>2</xdr:col>
      <xdr:colOff>89646</xdr:colOff>
      <xdr:row>149</xdr:row>
      <xdr:rowOff>89646</xdr:rowOff>
    </xdr:from>
    <xdr:to>
      <xdr:col>6</xdr:col>
      <xdr:colOff>334411</xdr:colOff>
      <xdr:row>162</xdr:row>
      <xdr:rowOff>121940</xdr:rowOff>
    </xdr:to>
    <xdr:pic>
      <xdr:nvPicPr>
        <xdr:cNvPr id="23" name="64 Imagen">
          <a:extLst>
            <a:ext uri="{FF2B5EF4-FFF2-40B4-BE49-F238E27FC236}">
              <a16:creationId xmlns:a16="http://schemas.microsoft.com/office/drawing/2014/main" id="{A227FF38-F8CC-4B4F-8B95-47D911E54F31}"/>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a:ext>
          </a:extLst>
        </a:blip>
        <a:stretch>
          <a:fillRect/>
        </a:stretch>
      </xdr:blipFill>
      <xdr:spPr>
        <a:xfrm>
          <a:off x="691626" y="29548566"/>
          <a:ext cx="3445165" cy="2424974"/>
        </a:xfrm>
        <a:prstGeom prst="rect">
          <a:avLst/>
        </a:prstGeom>
      </xdr:spPr>
    </xdr:pic>
    <xdr:clientData/>
  </xdr:twoCellAnchor>
  <xdr:twoCellAnchor editAs="oneCell">
    <xdr:from>
      <xdr:col>7</xdr:col>
      <xdr:colOff>336177</xdr:colOff>
      <xdr:row>149</xdr:row>
      <xdr:rowOff>112059</xdr:rowOff>
    </xdr:from>
    <xdr:to>
      <xdr:col>10</xdr:col>
      <xdr:colOff>759311</xdr:colOff>
      <xdr:row>162</xdr:row>
      <xdr:rowOff>93233</xdr:rowOff>
    </xdr:to>
    <xdr:pic>
      <xdr:nvPicPr>
        <xdr:cNvPr id="24" name="65 Imagen">
          <a:extLst>
            <a:ext uri="{FF2B5EF4-FFF2-40B4-BE49-F238E27FC236}">
              <a16:creationId xmlns:a16="http://schemas.microsoft.com/office/drawing/2014/main" id="{63210F83-91FD-4E62-ADB3-491B57DE9E5B}"/>
            </a:ext>
          </a:extLst>
        </xdr:cNvPr>
        <xdr:cNvPicPr>
          <a:picLocks noChangeAspect="1"/>
        </xdr:cNvPicPr>
      </xdr:nvPicPr>
      <xdr:blipFill>
        <a:blip xmlns:r="http://schemas.openxmlformats.org/officeDocument/2006/relationships" r:embed="rId23"/>
        <a:stretch>
          <a:fillRect/>
        </a:stretch>
      </xdr:blipFill>
      <xdr:spPr>
        <a:xfrm>
          <a:off x="4824357" y="29570979"/>
          <a:ext cx="3364454" cy="2373854"/>
        </a:xfrm>
        <a:prstGeom prst="rect">
          <a:avLst/>
        </a:prstGeom>
      </xdr:spPr>
    </xdr:pic>
    <xdr:clientData/>
  </xdr:twoCellAnchor>
  <xdr:twoCellAnchor editAs="oneCell">
    <xdr:from>
      <xdr:col>2</xdr:col>
      <xdr:colOff>78441</xdr:colOff>
      <xdr:row>165</xdr:row>
      <xdr:rowOff>56029</xdr:rowOff>
    </xdr:from>
    <xdr:to>
      <xdr:col>6</xdr:col>
      <xdr:colOff>316006</xdr:colOff>
      <xdr:row>178</xdr:row>
      <xdr:rowOff>82923</xdr:rowOff>
    </xdr:to>
    <xdr:pic>
      <xdr:nvPicPr>
        <xdr:cNvPr id="25" name="66 Imagen">
          <a:extLst>
            <a:ext uri="{FF2B5EF4-FFF2-40B4-BE49-F238E27FC236}">
              <a16:creationId xmlns:a16="http://schemas.microsoft.com/office/drawing/2014/main" id="{1B22D69A-72D7-464B-9A2A-ADD4186AA929}"/>
            </a:ext>
          </a:extLst>
        </xdr:cNvPr>
        <xdr:cNvPicPr>
          <a:picLocks noChangeAspect="1"/>
        </xdr:cNvPicPr>
      </xdr:nvPicPr>
      <xdr:blipFill>
        <a:blip xmlns:r="http://schemas.openxmlformats.org/officeDocument/2006/relationships" r:embed="rId24"/>
        <a:stretch>
          <a:fillRect/>
        </a:stretch>
      </xdr:blipFill>
      <xdr:spPr>
        <a:xfrm>
          <a:off x="680421" y="32662009"/>
          <a:ext cx="3437965" cy="2419574"/>
        </a:xfrm>
        <a:prstGeom prst="rect">
          <a:avLst/>
        </a:prstGeom>
      </xdr:spPr>
    </xdr:pic>
    <xdr:clientData/>
  </xdr:twoCellAnchor>
  <xdr:twoCellAnchor editAs="oneCell">
    <xdr:from>
      <xdr:col>7</xdr:col>
      <xdr:colOff>67235</xdr:colOff>
      <xdr:row>165</xdr:row>
      <xdr:rowOff>67235</xdr:rowOff>
    </xdr:from>
    <xdr:to>
      <xdr:col>9</xdr:col>
      <xdr:colOff>136711</xdr:colOff>
      <xdr:row>178</xdr:row>
      <xdr:rowOff>94129</xdr:rowOff>
    </xdr:to>
    <xdr:pic>
      <xdr:nvPicPr>
        <xdr:cNvPr id="26" name="68 Imagen">
          <a:extLst>
            <a:ext uri="{FF2B5EF4-FFF2-40B4-BE49-F238E27FC236}">
              <a16:creationId xmlns:a16="http://schemas.microsoft.com/office/drawing/2014/main" id="{F5AE14A5-0D92-4364-BEC2-E695ADFC3386}"/>
            </a:ext>
          </a:extLst>
        </xdr:cNvPr>
        <xdr:cNvPicPr>
          <a:picLocks noChangeAspect="1"/>
        </xdr:cNvPicPr>
      </xdr:nvPicPr>
      <xdr:blipFill>
        <a:blip xmlns:r="http://schemas.openxmlformats.org/officeDocument/2006/relationships" r:embed="rId25"/>
        <a:stretch>
          <a:fillRect/>
        </a:stretch>
      </xdr:blipFill>
      <xdr:spPr>
        <a:xfrm>
          <a:off x="4555415" y="32673215"/>
          <a:ext cx="2073536" cy="2419574"/>
        </a:xfrm>
        <a:prstGeom prst="rect">
          <a:avLst/>
        </a:prstGeom>
      </xdr:spPr>
    </xdr:pic>
    <xdr:clientData/>
  </xdr:twoCellAnchor>
  <xdr:twoCellAnchor editAs="oneCell">
    <xdr:from>
      <xdr:col>9</xdr:col>
      <xdr:colOff>156882</xdr:colOff>
      <xdr:row>165</xdr:row>
      <xdr:rowOff>67236</xdr:rowOff>
    </xdr:from>
    <xdr:to>
      <xdr:col>11</xdr:col>
      <xdr:colOff>201706</xdr:colOff>
      <xdr:row>178</xdr:row>
      <xdr:rowOff>114409</xdr:rowOff>
    </xdr:to>
    <xdr:pic>
      <xdr:nvPicPr>
        <xdr:cNvPr id="27" name="69 Imagen">
          <a:extLst>
            <a:ext uri="{FF2B5EF4-FFF2-40B4-BE49-F238E27FC236}">
              <a16:creationId xmlns:a16="http://schemas.microsoft.com/office/drawing/2014/main" id="{1AFFB796-FF9D-4F6B-8BB4-BCB0C31D6CAD}"/>
            </a:ext>
          </a:extLst>
        </xdr:cNvPr>
        <xdr:cNvPicPr>
          <a:picLocks noChangeAspect="1"/>
        </xdr:cNvPicPr>
      </xdr:nvPicPr>
      <xdr:blipFill>
        <a:blip xmlns:r="http://schemas.openxmlformats.org/officeDocument/2006/relationships" r:embed="rId26"/>
        <a:stretch>
          <a:fillRect/>
        </a:stretch>
      </xdr:blipFill>
      <xdr:spPr>
        <a:xfrm>
          <a:off x="6649122" y="32673216"/>
          <a:ext cx="1949824" cy="2439853"/>
        </a:xfrm>
        <a:prstGeom prst="rect">
          <a:avLst/>
        </a:prstGeom>
      </xdr:spPr>
    </xdr:pic>
    <xdr:clientData/>
  </xdr:twoCellAnchor>
  <xdr:twoCellAnchor editAs="oneCell">
    <xdr:from>
      <xdr:col>2</xdr:col>
      <xdr:colOff>156882</xdr:colOff>
      <xdr:row>181</xdr:row>
      <xdr:rowOff>112059</xdr:rowOff>
    </xdr:from>
    <xdr:to>
      <xdr:col>6</xdr:col>
      <xdr:colOff>402067</xdr:colOff>
      <xdr:row>194</xdr:row>
      <xdr:rowOff>157779</xdr:rowOff>
    </xdr:to>
    <xdr:pic>
      <xdr:nvPicPr>
        <xdr:cNvPr id="28" name="71 Imagen">
          <a:extLst>
            <a:ext uri="{FF2B5EF4-FFF2-40B4-BE49-F238E27FC236}">
              <a16:creationId xmlns:a16="http://schemas.microsoft.com/office/drawing/2014/main" id="{78344D84-C135-4380-B010-5F384450E563}"/>
            </a:ext>
          </a:extLst>
        </xdr:cNvPr>
        <xdr:cNvPicPr>
          <a:picLocks noChangeAspect="1"/>
        </xdr:cNvPicPr>
      </xdr:nvPicPr>
      <xdr:blipFill>
        <a:blip xmlns:r="http://schemas.openxmlformats.org/officeDocument/2006/relationships" r:embed="rId27"/>
        <a:stretch>
          <a:fillRect/>
        </a:stretch>
      </xdr:blipFill>
      <xdr:spPr>
        <a:xfrm>
          <a:off x="758862" y="35865099"/>
          <a:ext cx="3445585" cy="2423160"/>
        </a:xfrm>
        <a:prstGeom prst="rect">
          <a:avLst/>
        </a:prstGeom>
      </xdr:spPr>
    </xdr:pic>
    <xdr:clientData/>
  </xdr:twoCellAnchor>
  <xdr:twoCellAnchor editAs="oneCell">
    <xdr:from>
      <xdr:col>7</xdr:col>
      <xdr:colOff>324969</xdr:colOff>
      <xdr:row>181</xdr:row>
      <xdr:rowOff>112059</xdr:rowOff>
    </xdr:from>
    <xdr:to>
      <xdr:col>10</xdr:col>
      <xdr:colOff>915743</xdr:colOff>
      <xdr:row>194</xdr:row>
      <xdr:rowOff>119679</xdr:rowOff>
    </xdr:to>
    <xdr:pic>
      <xdr:nvPicPr>
        <xdr:cNvPr id="29" name="72 Imagen">
          <a:extLst>
            <a:ext uri="{FF2B5EF4-FFF2-40B4-BE49-F238E27FC236}">
              <a16:creationId xmlns:a16="http://schemas.microsoft.com/office/drawing/2014/main" id="{26D7F2F7-A44C-483A-A2DD-244BDAC1F40F}"/>
            </a:ext>
          </a:extLst>
        </xdr:cNvPr>
        <xdr:cNvPicPr>
          <a:picLocks noChangeAspect="1"/>
        </xdr:cNvPicPr>
      </xdr:nvPicPr>
      <xdr:blipFill>
        <a:blip xmlns:r="http://schemas.openxmlformats.org/officeDocument/2006/relationships" r:embed="rId28"/>
        <a:stretch>
          <a:fillRect/>
        </a:stretch>
      </xdr:blipFill>
      <xdr:spPr>
        <a:xfrm>
          <a:off x="4813149" y="35865099"/>
          <a:ext cx="3532094" cy="2385060"/>
        </a:xfrm>
        <a:prstGeom prst="rect">
          <a:avLst/>
        </a:prstGeom>
      </xdr:spPr>
    </xdr:pic>
    <xdr:clientData/>
  </xdr:twoCellAnchor>
  <xdr:twoCellAnchor editAs="oneCell">
    <xdr:from>
      <xdr:col>2</xdr:col>
      <xdr:colOff>212911</xdr:colOff>
      <xdr:row>197</xdr:row>
      <xdr:rowOff>56029</xdr:rowOff>
    </xdr:from>
    <xdr:to>
      <xdr:col>6</xdr:col>
      <xdr:colOff>412376</xdr:colOff>
      <xdr:row>210</xdr:row>
      <xdr:rowOff>63649</xdr:rowOff>
    </xdr:to>
    <xdr:pic>
      <xdr:nvPicPr>
        <xdr:cNvPr id="30" name="73 Imagen">
          <a:extLst>
            <a:ext uri="{FF2B5EF4-FFF2-40B4-BE49-F238E27FC236}">
              <a16:creationId xmlns:a16="http://schemas.microsoft.com/office/drawing/2014/main" id="{C4B05A75-BA61-4326-8321-31D3B35ED482}"/>
            </a:ext>
          </a:extLst>
        </xdr:cNvPr>
        <xdr:cNvPicPr>
          <a:picLocks noChangeAspect="1"/>
        </xdr:cNvPicPr>
      </xdr:nvPicPr>
      <xdr:blipFill>
        <a:blip xmlns:r="http://schemas.openxmlformats.org/officeDocument/2006/relationships" r:embed="rId29"/>
        <a:stretch>
          <a:fillRect/>
        </a:stretch>
      </xdr:blipFill>
      <xdr:spPr>
        <a:xfrm>
          <a:off x="814891" y="38879929"/>
          <a:ext cx="3399865" cy="2385060"/>
        </a:xfrm>
        <a:prstGeom prst="rect">
          <a:avLst/>
        </a:prstGeom>
      </xdr:spPr>
    </xdr:pic>
    <xdr:clientData/>
  </xdr:twoCellAnchor>
  <xdr:twoCellAnchor editAs="oneCell">
    <xdr:from>
      <xdr:col>8</xdr:col>
      <xdr:colOff>100853</xdr:colOff>
      <xdr:row>197</xdr:row>
      <xdr:rowOff>11206</xdr:rowOff>
    </xdr:from>
    <xdr:to>
      <xdr:col>10</xdr:col>
      <xdr:colOff>927847</xdr:colOff>
      <xdr:row>210</xdr:row>
      <xdr:rowOff>18826</xdr:rowOff>
    </xdr:to>
    <xdr:pic>
      <xdr:nvPicPr>
        <xdr:cNvPr id="31" name="74 Imagen">
          <a:extLst>
            <a:ext uri="{FF2B5EF4-FFF2-40B4-BE49-F238E27FC236}">
              <a16:creationId xmlns:a16="http://schemas.microsoft.com/office/drawing/2014/main" id="{E5418637-AD7E-49E3-9B45-EC2ADC43A326}"/>
            </a:ext>
          </a:extLst>
        </xdr:cNvPr>
        <xdr:cNvPicPr>
          <a:picLocks noChangeAspect="1"/>
        </xdr:cNvPicPr>
      </xdr:nvPicPr>
      <xdr:blipFill>
        <a:blip xmlns:r="http://schemas.openxmlformats.org/officeDocument/2006/relationships" r:embed="rId30"/>
        <a:stretch>
          <a:fillRect/>
        </a:stretch>
      </xdr:blipFill>
      <xdr:spPr>
        <a:xfrm>
          <a:off x="4977653" y="38835106"/>
          <a:ext cx="3379694" cy="2385060"/>
        </a:xfrm>
        <a:prstGeom prst="rect">
          <a:avLst/>
        </a:prstGeom>
      </xdr:spPr>
    </xdr:pic>
    <xdr:clientData/>
  </xdr:twoCellAnchor>
  <xdr:twoCellAnchor editAs="oneCell">
    <xdr:from>
      <xdr:col>2</xdr:col>
      <xdr:colOff>179293</xdr:colOff>
      <xdr:row>213</xdr:row>
      <xdr:rowOff>67235</xdr:rowOff>
    </xdr:from>
    <xdr:to>
      <xdr:col>6</xdr:col>
      <xdr:colOff>378758</xdr:colOff>
      <xdr:row>226</xdr:row>
      <xdr:rowOff>74855</xdr:rowOff>
    </xdr:to>
    <xdr:pic>
      <xdr:nvPicPr>
        <xdr:cNvPr id="32" name="75 Imagen">
          <a:extLst>
            <a:ext uri="{FF2B5EF4-FFF2-40B4-BE49-F238E27FC236}">
              <a16:creationId xmlns:a16="http://schemas.microsoft.com/office/drawing/2014/main" id="{0C902DBC-9E78-431E-ADE0-E19582C2DD41}"/>
            </a:ext>
          </a:extLst>
        </xdr:cNvPr>
        <xdr:cNvPicPr>
          <a:picLocks noChangeAspect="1"/>
        </xdr:cNvPicPr>
      </xdr:nvPicPr>
      <xdr:blipFill>
        <a:blip xmlns:r="http://schemas.openxmlformats.org/officeDocument/2006/relationships" r:embed="rId31"/>
        <a:stretch>
          <a:fillRect/>
        </a:stretch>
      </xdr:blipFill>
      <xdr:spPr>
        <a:xfrm>
          <a:off x="781273" y="41961995"/>
          <a:ext cx="3399865" cy="2385060"/>
        </a:xfrm>
        <a:prstGeom prst="rect">
          <a:avLst/>
        </a:prstGeom>
      </xdr:spPr>
    </xdr:pic>
    <xdr:clientData/>
  </xdr:twoCellAnchor>
  <xdr:twoCellAnchor editAs="oneCell">
    <xdr:from>
      <xdr:col>7</xdr:col>
      <xdr:colOff>246529</xdr:colOff>
      <xdr:row>213</xdr:row>
      <xdr:rowOff>78441</xdr:rowOff>
    </xdr:from>
    <xdr:to>
      <xdr:col>10</xdr:col>
      <xdr:colOff>684903</xdr:colOff>
      <xdr:row>226</xdr:row>
      <xdr:rowOff>86061</xdr:rowOff>
    </xdr:to>
    <xdr:pic>
      <xdr:nvPicPr>
        <xdr:cNvPr id="33" name="76 Imagen">
          <a:extLst>
            <a:ext uri="{FF2B5EF4-FFF2-40B4-BE49-F238E27FC236}">
              <a16:creationId xmlns:a16="http://schemas.microsoft.com/office/drawing/2014/main" id="{008951E3-B4F1-4B2E-82D6-D59E89108E0C}"/>
            </a:ext>
          </a:extLst>
        </xdr:cNvPr>
        <xdr:cNvPicPr>
          <a:picLocks noChangeAspect="1"/>
        </xdr:cNvPicPr>
      </xdr:nvPicPr>
      <xdr:blipFill>
        <a:blip xmlns:r="http://schemas.openxmlformats.org/officeDocument/2006/relationships" r:embed="rId32"/>
        <a:stretch>
          <a:fillRect/>
        </a:stretch>
      </xdr:blipFill>
      <xdr:spPr>
        <a:xfrm>
          <a:off x="4734709" y="41973201"/>
          <a:ext cx="3379694" cy="238506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9</xdr:col>
      <xdr:colOff>326091</xdr:colOff>
      <xdr:row>0</xdr:row>
      <xdr:rowOff>138343</xdr:rowOff>
    </xdr:from>
    <xdr:ext cx="843803" cy="299808"/>
    <xdr:pic>
      <xdr:nvPicPr>
        <xdr:cNvPr id="2" name="2 Imagen">
          <a:extLst>
            <a:ext uri="{FF2B5EF4-FFF2-40B4-BE49-F238E27FC236}">
              <a16:creationId xmlns:a16="http://schemas.microsoft.com/office/drawing/2014/main" id="{01A4CC15-17FD-4ED1-9E31-6A696CE447E7}"/>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885131" y="138343"/>
          <a:ext cx="843803" cy="299808"/>
        </a:xfrm>
        <a:prstGeom prst="rect">
          <a:avLst/>
        </a:prstGeom>
      </xdr:spPr>
    </xdr:pic>
    <xdr:clientData/>
  </xdr:oneCellAnchor>
  <xdr:oneCellAnchor>
    <xdr:from>
      <xdr:col>0</xdr:col>
      <xdr:colOff>247649</xdr:colOff>
      <xdr:row>0</xdr:row>
      <xdr:rowOff>123826</xdr:rowOff>
    </xdr:from>
    <xdr:ext cx="714375" cy="247649"/>
    <xdr:pic>
      <xdr:nvPicPr>
        <xdr:cNvPr id="3" name="4 Imagen">
          <a:extLst>
            <a:ext uri="{FF2B5EF4-FFF2-40B4-BE49-F238E27FC236}">
              <a16:creationId xmlns:a16="http://schemas.microsoft.com/office/drawing/2014/main" id="{5AF3F08F-932A-463A-ACBA-FB80DBA6BDDC}"/>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247649" y="123826"/>
          <a:ext cx="714375" cy="247649"/>
        </a:xfrm>
        <a:prstGeom prst="rect">
          <a:avLst/>
        </a:prstGeom>
      </xdr:spPr>
    </xdr:pic>
    <xdr:clientData/>
  </xdr:oneCellAnchor>
  <xdr:twoCellAnchor editAs="oneCell">
    <xdr:from>
      <xdr:col>0</xdr:col>
      <xdr:colOff>333375</xdr:colOff>
      <xdr:row>37</xdr:row>
      <xdr:rowOff>66675</xdr:rowOff>
    </xdr:from>
    <xdr:to>
      <xdr:col>4</xdr:col>
      <xdr:colOff>645795</xdr:colOff>
      <xdr:row>50</xdr:row>
      <xdr:rowOff>112395</xdr:rowOff>
    </xdr:to>
    <xdr:pic>
      <xdr:nvPicPr>
        <xdr:cNvPr id="4" name="Imagen 3">
          <a:extLst>
            <a:ext uri="{FF2B5EF4-FFF2-40B4-BE49-F238E27FC236}">
              <a16:creationId xmlns:a16="http://schemas.microsoft.com/office/drawing/2014/main" id="{96469A35-FA16-43E4-8776-FA8F92774E04}"/>
            </a:ext>
          </a:extLst>
        </xdr:cNvPr>
        <xdr:cNvPicPr>
          <a:picLocks noChangeAspect="1"/>
        </xdr:cNvPicPr>
      </xdr:nvPicPr>
      <xdr:blipFill>
        <a:blip xmlns:r="http://schemas.openxmlformats.org/officeDocument/2006/relationships" r:embed="rId3"/>
        <a:stretch>
          <a:fillRect/>
        </a:stretch>
      </xdr:blipFill>
      <xdr:spPr>
        <a:xfrm>
          <a:off x="333375" y="7298055"/>
          <a:ext cx="3482340" cy="2423160"/>
        </a:xfrm>
        <a:prstGeom prst="rect">
          <a:avLst/>
        </a:prstGeom>
      </xdr:spPr>
    </xdr:pic>
    <xdr:clientData/>
  </xdr:twoCellAnchor>
  <xdr:twoCellAnchor editAs="oneCell">
    <xdr:from>
      <xdr:col>0</xdr:col>
      <xdr:colOff>561975</xdr:colOff>
      <xdr:row>21</xdr:row>
      <xdr:rowOff>95250</xdr:rowOff>
    </xdr:from>
    <xdr:to>
      <xdr:col>4</xdr:col>
      <xdr:colOff>856773</xdr:colOff>
      <xdr:row>34</xdr:row>
      <xdr:rowOff>133349</xdr:rowOff>
    </xdr:to>
    <xdr:pic>
      <xdr:nvPicPr>
        <xdr:cNvPr id="5" name="Imagen 4">
          <a:extLst>
            <a:ext uri="{FF2B5EF4-FFF2-40B4-BE49-F238E27FC236}">
              <a16:creationId xmlns:a16="http://schemas.microsoft.com/office/drawing/2014/main" id="{518D31B0-6745-41BC-83C1-2C025141E91D}"/>
            </a:ext>
          </a:extLst>
        </xdr:cNvPr>
        <xdr:cNvPicPr>
          <a:picLocks noChangeAspect="1"/>
        </xdr:cNvPicPr>
      </xdr:nvPicPr>
      <xdr:blipFill>
        <a:blip xmlns:r="http://schemas.openxmlformats.org/officeDocument/2006/relationships" r:embed="rId4"/>
        <a:stretch>
          <a:fillRect/>
        </a:stretch>
      </xdr:blipFill>
      <xdr:spPr>
        <a:xfrm>
          <a:off x="561975" y="4385310"/>
          <a:ext cx="3464718" cy="2415539"/>
        </a:xfrm>
        <a:prstGeom prst="rect">
          <a:avLst/>
        </a:prstGeom>
      </xdr:spPr>
    </xdr:pic>
    <xdr:clientData/>
  </xdr:twoCellAnchor>
  <xdr:twoCellAnchor editAs="oneCell">
    <xdr:from>
      <xdr:col>0</xdr:col>
      <xdr:colOff>419100</xdr:colOff>
      <xdr:row>277</xdr:row>
      <xdr:rowOff>57150</xdr:rowOff>
    </xdr:from>
    <xdr:to>
      <xdr:col>4</xdr:col>
      <xdr:colOff>731520</xdr:colOff>
      <xdr:row>290</xdr:row>
      <xdr:rowOff>95250</xdr:rowOff>
    </xdr:to>
    <xdr:pic>
      <xdr:nvPicPr>
        <xdr:cNvPr id="6" name="Imagen 5">
          <a:extLst>
            <a:ext uri="{FF2B5EF4-FFF2-40B4-BE49-F238E27FC236}">
              <a16:creationId xmlns:a16="http://schemas.microsoft.com/office/drawing/2014/main" id="{A65F0755-4C08-43AA-8D42-EF348635440B}"/>
            </a:ext>
          </a:extLst>
        </xdr:cNvPr>
        <xdr:cNvPicPr>
          <a:picLocks noChangeAspect="1"/>
        </xdr:cNvPicPr>
      </xdr:nvPicPr>
      <xdr:blipFill>
        <a:blip xmlns:r="http://schemas.openxmlformats.org/officeDocument/2006/relationships" r:embed="rId5"/>
        <a:stretch>
          <a:fillRect/>
        </a:stretch>
      </xdr:blipFill>
      <xdr:spPr>
        <a:xfrm>
          <a:off x="419100" y="51621690"/>
          <a:ext cx="3482340" cy="2415540"/>
        </a:xfrm>
        <a:prstGeom prst="rect">
          <a:avLst/>
        </a:prstGeom>
      </xdr:spPr>
    </xdr:pic>
    <xdr:clientData/>
  </xdr:twoCellAnchor>
  <xdr:twoCellAnchor editAs="oneCell">
    <xdr:from>
      <xdr:col>0</xdr:col>
      <xdr:colOff>390525</xdr:colOff>
      <xdr:row>293</xdr:row>
      <xdr:rowOff>57150</xdr:rowOff>
    </xdr:from>
    <xdr:to>
      <xdr:col>4</xdr:col>
      <xdr:colOff>702945</xdr:colOff>
      <xdr:row>306</xdr:row>
      <xdr:rowOff>102870</xdr:rowOff>
    </xdr:to>
    <xdr:pic>
      <xdr:nvPicPr>
        <xdr:cNvPr id="7" name="Imagen 6">
          <a:extLst>
            <a:ext uri="{FF2B5EF4-FFF2-40B4-BE49-F238E27FC236}">
              <a16:creationId xmlns:a16="http://schemas.microsoft.com/office/drawing/2014/main" id="{C8513C36-2222-44A3-A5E0-3A3B5F5F68A2}"/>
            </a:ext>
          </a:extLst>
        </xdr:cNvPr>
        <xdr:cNvPicPr>
          <a:picLocks noChangeAspect="1"/>
        </xdr:cNvPicPr>
      </xdr:nvPicPr>
      <xdr:blipFill>
        <a:blip xmlns:r="http://schemas.openxmlformats.org/officeDocument/2006/relationships" r:embed="rId6"/>
        <a:stretch>
          <a:fillRect/>
        </a:stretch>
      </xdr:blipFill>
      <xdr:spPr>
        <a:xfrm>
          <a:off x="390525" y="54563010"/>
          <a:ext cx="3482340" cy="2423160"/>
        </a:xfrm>
        <a:prstGeom prst="rect">
          <a:avLst/>
        </a:prstGeom>
      </xdr:spPr>
    </xdr:pic>
    <xdr:clientData/>
  </xdr:twoCellAnchor>
  <xdr:twoCellAnchor editAs="oneCell">
    <xdr:from>
      <xdr:col>0</xdr:col>
      <xdr:colOff>627592</xdr:colOff>
      <xdr:row>5</xdr:row>
      <xdr:rowOff>87841</xdr:rowOff>
    </xdr:from>
    <xdr:to>
      <xdr:col>5</xdr:col>
      <xdr:colOff>32809</xdr:colOff>
      <xdr:row>18</xdr:row>
      <xdr:rowOff>125941</xdr:rowOff>
    </xdr:to>
    <xdr:pic>
      <xdr:nvPicPr>
        <xdr:cNvPr id="8" name="Imagen 7">
          <a:extLst>
            <a:ext uri="{FF2B5EF4-FFF2-40B4-BE49-F238E27FC236}">
              <a16:creationId xmlns:a16="http://schemas.microsoft.com/office/drawing/2014/main" id="{45FF9395-1A76-4667-9613-D996811287B7}"/>
            </a:ext>
          </a:extLst>
        </xdr:cNvPr>
        <xdr:cNvPicPr>
          <a:picLocks noChangeAspect="1"/>
        </xdr:cNvPicPr>
      </xdr:nvPicPr>
      <xdr:blipFill>
        <a:blip xmlns:r="http://schemas.openxmlformats.org/officeDocument/2006/relationships" r:embed="rId7"/>
        <a:stretch>
          <a:fillRect/>
        </a:stretch>
      </xdr:blipFill>
      <xdr:spPr>
        <a:xfrm>
          <a:off x="627592" y="1436581"/>
          <a:ext cx="3497157" cy="2415540"/>
        </a:xfrm>
        <a:prstGeom prst="rect">
          <a:avLst/>
        </a:prstGeom>
      </xdr:spPr>
    </xdr:pic>
    <xdr:clientData/>
  </xdr:twoCellAnchor>
  <xdr:twoCellAnchor editAs="oneCell">
    <xdr:from>
      <xdr:col>0</xdr:col>
      <xdr:colOff>352425</xdr:colOff>
      <xdr:row>53</xdr:row>
      <xdr:rowOff>66675</xdr:rowOff>
    </xdr:from>
    <xdr:to>
      <xdr:col>4</xdr:col>
      <xdr:colOff>657225</xdr:colOff>
      <xdr:row>66</xdr:row>
      <xdr:rowOff>104775</xdr:rowOff>
    </xdr:to>
    <xdr:pic>
      <xdr:nvPicPr>
        <xdr:cNvPr id="9" name="Imagen 8">
          <a:extLst>
            <a:ext uri="{FF2B5EF4-FFF2-40B4-BE49-F238E27FC236}">
              <a16:creationId xmlns:a16="http://schemas.microsoft.com/office/drawing/2014/main" id="{219703DE-AF13-438E-BEC0-BC156CDEA03D}"/>
            </a:ext>
          </a:extLst>
        </xdr:cNvPr>
        <xdr:cNvPicPr>
          <a:picLocks noChangeAspect="1"/>
        </xdr:cNvPicPr>
      </xdr:nvPicPr>
      <xdr:blipFill>
        <a:blip xmlns:r="http://schemas.openxmlformats.org/officeDocument/2006/relationships" r:embed="rId8"/>
        <a:stretch>
          <a:fillRect/>
        </a:stretch>
      </xdr:blipFill>
      <xdr:spPr>
        <a:xfrm>
          <a:off x="352425" y="10239375"/>
          <a:ext cx="3474720" cy="2415540"/>
        </a:xfrm>
        <a:prstGeom prst="rect">
          <a:avLst/>
        </a:prstGeom>
      </xdr:spPr>
    </xdr:pic>
    <xdr:clientData/>
  </xdr:twoCellAnchor>
  <xdr:twoCellAnchor editAs="oneCell">
    <xdr:from>
      <xdr:col>0</xdr:col>
      <xdr:colOff>352425</xdr:colOff>
      <xdr:row>245</xdr:row>
      <xdr:rowOff>19050</xdr:rowOff>
    </xdr:from>
    <xdr:to>
      <xdr:col>4</xdr:col>
      <xdr:colOff>664845</xdr:colOff>
      <xdr:row>258</xdr:row>
      <xdr:rowOff>64770</xdr:rowOff>
    </xdr:to>
    <xdr:pic>
      <xdr:nvPicPr>
        <xdr:cNvPr id="10" name="Imagen 9">
          <a:extLst>
            <a:ext uri="{FF2B5EF4-FFF2-40B4-BE49-F238E27FC236}">
              <a16:creationId xmlns:a16="http://schemas.microsoft.com/office/drawing/2014/main" id="{3B9DE58D-22E8-4C23-BD56-3AB3D91B29AC}"/>
            </a:ext>
          </a:extLst>
        </xdr:cNvPr>
        <xdr:cNvPicPr>
          <a:picLocks noChangeAspect="1"/>
        </xdr:cNvPicPr>
      </xdr:nvPicPr>
      <xdr:blipFill>
        <a:blip xmlns:r="http://schemas.openxmlformats.org/officeDocument/2006/relationships" r:embed="rId9"/>
        <a:stretch>
          <a:fillRect/>
        </a:stretch>
      </xdr:blipFill>
      <xdr:spPr>
        <a:xfrm>
          <a:off x="352425" y="45700950"/>
          <a:ext cx="3482340" cy="2423160"/>
        </a:xfrm>
        <a:prstGeom prst="rect">
          <a:avLst/>
        </a:prstGeom>
      </xdr:spPr>
    </xdr:pic>
    <xdr:clientData/>
  </xdr:twoCellAnchor>
  <xdr:twoCellAnchor editAs="oneCell">
    <xdr:from>
      <xdr:col>0</xdr:col>
      <xdr:colOff>285750</xdr:colOff>
      <xdr:row>261</xdr:row>
      <xdr:rowOff>66675</xdr:rowOff>
    </xdr:from>
    <xdr:to>
      <xdr:col>4</xdr:col>
      <xdr:colOff>598170</xdr:colOff>
      <xdr:row>274</xdr:row>
      <xdr:rowOff>112395</xdr:rowOff>
    </xdr:to>
    <xdr:pic>
      <xdr:nvPicPr>
        <xdr:cNvPr id="11" name="Imagen 10">
          <a:extLst>
            <a:ext uri="{FF2B5EF4-FFF2-40B4-BE49-F238E27FC236}">
              <a16:creationId xmlns:a16="http://schemas.microsoft.com/office/drawing/2014/main" id="{516C706B-6E8A-4184-ABCA-23C6285D7AC1}"/>
            </a:ext>
          </a:extLst>
        </xdr:cNvPr>
        <xdr:cNvPicPr>
          <a:picLocks noChangeAspect="1"/>
        </xdr:cNvPicPr>
      </xdr:nvPicPr>
      <xdr:blipFill>
        <a:blip xmlns:r="http://schemas.openxmlformats.org/officeDocument/2006/relationships" r:embed="rId10"/>
        <a:stretch>
          <a:fillRect/>
        </a:stretch>
      </xdr:blipFill>
      <xdr:spPr>
        <a:xfrm>
          <a:off x="285750" y="48689895"/>
          <a:ext cx="3482340" cy="2423160"/>
        </a:xfrm>
        <a:prstGeom prst="rect">
          <a:avLst/>
        </a:prstGeom>
      </xdr:spPr>
    </xdr:pic>
    <xdr:clientData/>
  </xdr:twoCellAnchor>
  <xdr:twoCellAnchor editAs="oneCell">
    <xdr:from>
      <xdr:col>0</xdr:col>
      <xdr:colOff>390525</xdr:colOff>
      <xdr:row>373</xdr:row>
      <xdr:rowOff>80434</xdr:rowOff>
    </xdr:from>
    <xdr:to>
      <xdr:col>4</xdr:col>
      <xdr:colOff>695325</xdr:colOff>
      <xdr:row>386</xdr:row>
      <xdr:rowOff>118534</xdr:rowOff>
    </xdr:to>
    <xdr:pic>
      <xdr:nvPicPr>
        <xdr:cNvPr id="12" name="Imagen 11">
          <a:extLst>
            <a:ext uri="{FF2B5EF4-FFF2-40B4-BE49-F238E27FC236}">
              <a16:creationId xmlns:a16="http://schemas.microsoft.com/office/drawing/2014/main" id="{EA0F1B98-4CDF-41F4-B65F-74046B774C2F}"/>
            </a:ext>
          </a:extLst>
        </xdr:cNvPr>
        <xdr:cNvPicPr>
          <a:picLocks noChangeAspect="1"/>
        </xdr:cNvPicPr>
      </xdr:nvPicPr>
      <xdr:blipFill>
        <a:blip xmlns:r="http://schemas.openxmlformats.org/officeDocument/2006/relationships" r:embed="rId11"/>
        <a:stretch>
          <a:fillRect/>
        </a:stretch>
      </xdr:blipFill>
      <xdr:spPr>
        <a:xfrm>
          <a:off x="390525" y="69292894"/>
          <a:ext cx="3474720" cy="2415540"/>
        </a:xfrm>
        <a:prstGeom prst="rect">
          <a:avLst/>
        </a:prstGeom>
      </xdr:spPr>
    </xdr:pic>
    <xdr:clientData/>
  </xdr:twoCellAnchor>
  <xdr:twoCellAnchor editAs="oneCell">
    <xdr:from>
      <xdr:col>6</xdr:col>
      <xdr:colOff>635000</xdr:colOff>
      <xdr:row>5</xdr:row>
      <xdr:rowOff>105832</xdr:rowOff>
    </xdr:from>
    <xdr:to>
      <xdr:col>10</xdr:col>
      <xdr:colOff>380004</xdr:colOff>
      <xdr:row>18</xdr:row>
      <xdr:rowOff>149332</xdr:rowOff>
    </xdr:to>
    <xdr:pic>
      <xdr:nvPicPr>
        <xdr:cNvPr id="13" name="Imagen 12">
          <a:extLst>
            <a:ext uri="{FF2B5EF4-FFF2-40B4-BE49-F238E27FC236}">
              <a16:creationId xmlns:a16="http://schemas.microsoft.com/office/drawing/2014/main" id="{3BDC089B-3C7E-4F6A-9CF3-6995A3DFCBD4}"/>
            </a:ext>
          </a:extLst>
        </xdr:cNvPr>
        <xdr:cNvPicPr>
          <a:picLocks noChangeAspect="1"/>
        </xdr:cNvPicPr>
      </xdr:nvPicPr>
      <xdr:blipFill>
        <a:blip xmlns:r="http://schemas.openxmlformats.org/officeDocument/2006/relationships" r:embed="rId12"/>
        <a:stretch>
          <a:fillRect/>
        </a:stretch>
      </xdr:blipFill>
      <xdr:spPr>
        <a:xfrm>
          <a:off x="5237480" y="1454572"/>
          <a:ext cx="3494044" cy="2420940"/>
        </a:xfrm>
        <a:prstGeom prst="rect">
          <a:avLst/>
        </a:prstGeom>
      </xdr:spPr>
    </xdr:pic>
    <xdr:clientData/>
  </xdr:twoCellAnchor>
  <xdr:twoCellAnchor editAs="oneCell">
    <xdr:from>
      <xdr:col>6</xdr:col>
      <xdr:colOff>571500</xdr:colOff>
      <xdr:row>21</xdr:row>
      <xdr:rowOff>74084</xdr:rowOff>
    </xdr:from>
    <xdr:to>
      <xdr:col>10</xdr:col>
      <xdr:colOff>316504</xdr:colOff>
      <xdr:row>34</xdr:row>
      <xdr:rowOff>117584</xdr:rowOff>
    </xdr:to>
    <xdr:pic>
      <xdr:nvPicPr>
        <xdr:cNvPr id="14" name="Imagen 13">
          <a:extLst>
            <a:ext uri="{FF2B5EF4-FFF2-40B4-BE49-F238E27FC236}">
              <a16:creationId xmlns:a16="http://schemas.microsoft.com/office/drawing/2014/main" id="{3CC9ED67-28D6-4A60-A638-44C5D6DB9E13}"/>
            </a:ext>
          </a:extLst>
        </xdr:cNvPr>
        <xdr:cNvPicPr>
          <a:picLocks noChangeAspect="1"/>
        </xdr:cNvPicPr>
      </xdr:nvPicPr>
      <xdr:blipFill>
        <a:blip xmlns:r="http://schemas.openxmlformats.org/officeDocument/2006/relationships" r:embed="rId13"/>
        <a:stretch>
          <a:fillRect/>
        </a:stretch>
      </xdr:blipFill>
      <xdr:spPr>
        <a:xfrm>
          <a:off x="5173980" y="4364144"/>
          <a:ext cx="3494044" cy="2420940"/>
        </a:xfrm>
        <a:prstGeom prst="rect">
          <a:avLst/>
        </a:prstGeom>
      </xdr:spPr>
    </xdr:pic>
    <xdr:clientData/>
  </xdr:twoCellAnchor>
  <xdr:twoCellAnchor editAs="oneCell">
    <xdr:from>
      <xdr:col>6</xdr:col>
      <xdr:colOff>571500</xdr:colOff>
      <xdr:row>37</xdr:row>
      <xdr:rowOff>84667</xdr:rowOff>
    </xdr:from>
    <xdr:to>
      <xdr:col>10</xdr:col>
      <xdr:colOff>316504</xdr:colOff>
      <xdr:row>50</xdr:row>
      <xdr:rowOff>128167</xdr:rowOff>
    </xdr:to>
    <xdr:pic>
      <xdr:nvPicPr>
        <xdr:cNvPr id="15" name="Imagen 14">
          <a:extLst>
            <a:ext uri="{FF2B5EF4-FFF2-40B4-BE49-F238E27FC236}">
              <a16:creationId xmlns:a16="http://schemas.microsoft.com/office/drawing/2014/main" id="{E3E6A03F-AE8B-49B1-8827-ACD31C335DF7}"/>
            </a:ext>
          </a:extLst>
        </xdr:cNvPr>
        <xdr:cNvPicPr>
          <a:picLocks noChangeAspect="1"/>
        </xdr:cNvPicPr>
      </xdr:nvPicPr>
      <xdr:blipFill>
        <a:blip xmlns:r="http://schemas.openxmlformats.org/officeDocument/2006/relationships" r:embed="rId14"/>
        <a:stretch>
          <a:fillRect/>
        </a:stretch>
      </xdr:blipFill>
      <xdr:spPr>
        <a:xfrm>
          <a:off x="5173980" y="7316047"/>
          <a:ext cx="3494044" cy="2420940"/>
        </a:xfrm>
        <a:prstGeom prst="rect">
          <a:avLst/>
        </a:prstGeom>
      </xdr:spPr>
    </xdr:pic>
    <xdr:clientData/>
  </xdr:twoCellAnchor>
  <xdr:twoCellAnchor editAs="oneCell">
    <xdr:from>
      <xdr:col>6</xdr:col>
      <xdr:colOff>412750</xdr:colOff>
      <xdr:row>53</xdr:row>
      <xdr:rowOff>74083</xdr:rowOff>
    </xdr:from>
    <xdr:to>
      <xdr:col>10</xdr:col>
      <xdr:colOff>157754</xdr:colOff>
      <xdr:row>66</xdr:row>
      <xdr:rowOff>117583</xdr:rowOff>
    </xdr:to>
    <xdr:pic>
      <xdr:nvPicPr>
        <xdr:cNvPr id="16" name="Imagen 15">
          <a:extLst>
            <a:ext uri="{FF2B5EF4-FFF2-40B4-BE49-F238E27FC236}">
              <a16:creationId xmlns:a16="http://schemas.microsoft.com/office/drawing/2014/main" id="{C77AD7BE-04AE-4F21-8B03-3D391F856214}"/>
            </a:ext>
          </a:extLst>
        </xdr:cNvPr>
        <xdr:cNvPicPr>
          <a:picLocks noChangeAspect="1"/>
        </xdr:cNvPicPr>
      </xdr:nvPicPr>
      <xdr:blipFill>
        <a:blip xmlns:r="http://schemas.openxmlformats.org/officeDocument/2006/relationships" r:embed="rId15"/>
        <a:stretch>
          <a:fillRect/>
        </a:stretch>
      </xdr:blipFill>
      <xdr:spPr>
        <a:xfrm>
          <a:off x="5015230" y="10246783"/>
          <a:ext cx="3494044" cy="2420940"/>
        </a:xfrm>
        <a:prstGeom prst="rect">
          <a:avLst/>
        </a:prstGeom>
      </xdr:spPr>
    </xdr:pic>
    <xdr:clientData/>
  </xdr:twoCellAnchor>
  <xdr:twoCellAnchor editAs="oneCell">
    <xdr:from>
      <xdr:col>0</xdr:col>
      <xdr:colOff>349250</xdr:colOff>
      <xdr:row>69</xdr:row>
      <xdr:rowOff>84666</xdr:rowOff>
    </xdr:from>
    <xdr:to>
      <xdr:col>4</xdr:col>
      <xdr:colOff>661670</xdr:colOff>
      <xdr:row>82</xdr:row>
      <xdr:rowOff>130386</xdr:rowOff>
    </xdr:to>
    <xdr:pic>
      <xdr:nvPicPr>
        <xdr:cNvPr id="17" name="Imagen 16">
          <a:extLst>
            <a:ext uri="{FF2B5EF4-FFF2-40B4-BE49-F238E27FC236}">
              <a16:creationId xmlns:a16="http://schemas.microsoft.com/office/drawing/2014/main" id="{2DF081E6-09A9-4114-A371-BA0AC3ABE5EA}"/>
            </a:ext>
          </a:extLst>
        </xdr:cNvPr>
        <xdr:cNvPicPr>
          <a:picLocks noChangeAspect="1"/>
        </xdr:cNvPicPr>
      </xdr:nvPicPr>
      <xdr:blipFill>
        <a:blip xmlns:r="http://schemas.openxmlformats.org/officeDocument/2006/relationships" r:embed="rId16"/>
        <a:stretch>
          <a:fillRect/>
        </a:stretch>
      </xdr:blipFill>
      <xdr:spPr>
        <a:xfrm>
          <a:off x="349250" y="13198686"/>
          <a:ext cx="3482340" cy="2423160"/>
        </a:xfrm>
        <a:prstGeom prst="rect">
          <a:avLst/>
        </a:prstGeom>
      </xdr:spPr>
    </xdr:pic>
    <xdr:clientData/>
  </xdr:twoCellAnchor>
  <xdr:twoCellAnchor editAs="oneCell">
    <xdr:from>
      <xdr:col>6</xdr:col>
      <xdr:colOff>476250</xdr:colOff>
      <xdr:row>69</xdr:row>
      <xdr:rowOff>74083</xdr:rowOff>
    </xdr:from>
    <xdr:to>
      <xdr:col>10</xdr:col>
      <xdr:colOff>217170</xdr:colOff>
      <xdr:row>82</xdr:row>
      <xdr:rowOff>119803</xdr:rowOff>
    </xdr:to>
    <xdr:pic>
      <xdr:nvPicPr>
        <xdr:cNvPr id="18" name="Imagen 17">
          <a:extLst>
            <a:ext uri="{FF2B5EF4-FFF2-40B4-BE49-F238E27FC236}">
              <a16:creationId xmlns:a16="http://schemas.microsoft.com/office/drawing/2014/main" id="{2CBB32A1-59CB-4917-91EF-1C31CB440D27}"/>
            </a:ext>
          </a:extLst>
        </xdr:cNvPr>
        <xdr:cNvPicPr>
          <a:picLocks noChangeAspect="1"/>
        </xdr:cNvPicPr>
      </xdr:nvPicPr>
      <xdr:blipFill>
        <a:blip xmlns:r="http://schemas.openxmlformats.org/officeDocument/2006/relationships" r:embed="rId17"/>
        <a:stretch>
          <a:fillRect/>
        </a:stretch>
      </xdr:blipFill>
      <xdr:spPr>
        <a:xfrm>
          <a:off x="5078730" y="13188103"/>
          <a:ext cx="3489960" cy="2423160"/>
        </a:xfrm>
        <a:prstGeom prst="rect">
          <a:avLst/>
        </a:prstGeom>
      </xdr:spPr>
    </xdr:pic>
    <xdr:clientData/>
  </xdr:twoCellAnchor>
  <xdr:twoCellAnchor editAs="oneCell">
    <xdr:from>
      <xdr:col>0</xdr:col>
      <xdr:colOff>317500</xdr:colOff>
      <xdr:row>85</xdr:row>
      <xdr:rowOff>63500</xdr:rowOff>
    </xdr:from>
    <xdr:to>
      <xdr:col>4</xdr:col>
      <xdr:colOff>622300</xdr:colOff>
      <xdr:row>98</xdr:row>
      <xdr:rowOff>101600</xdr:rowOff>
    </xdr:to>
    <xdr:pic>
      <xdr:nvPicPr>
        <xdr:cNvPr id="19" name="Imagen 18">
          <a:extLst>
            <a:ext uri="{FF2B5EF4-FFF2-40B4-BE49-F238E27FC236}">
              <a16:creationId xmlns:a16="http://schemas.microsoft.com/office/drawing/2014/main" id="{B0ECEF2E-3C8F-42A1-B64A-4C28C70B2190}"/>
            </a:ext>
          </a:extLst>
        </xdr:cNvPr>
        <xdr:cNvPicPr>
          <a:picLocks noChangeAspect="1"/>
        </xdr:cNvPicPr>
      </xdr:nvPicPr>
      <xdr:blipFill>
        <a:blip xmlns:r="http://schemas.openxmlformats.org/officeDocument/2006/relationships" r:embed="rId18"/>
        <a:stretch>
          <a:fillRect/>
        </a:stretch>
      </xdr:blipFill>
      <xdr:spPr>
        <a:xfrm>
          <a:off x="317500" y="16118840"/>
          <a:ext cx="3474720" cy="2415540"/>
        </a:xfrm>
        <a:prstGeom prst="rect">
          <a:avLst/>
        </a:prstGeom>
      </xdr:spPr>
    </xdr:pic>
    <xdr:clientData/>
  </xdr:twoCellAnchor>
  <xdr:twoCellAnchor editAs="oneCell">
    <xdr:from>
      <xdr:col>6</xdr:col>
      <xdr:colOff>476250</xdr:colOff>
      <xdr:row>85</xdr:row>
      <xdr:rowOff>63500</xdr:rowOff>
    </xdr:from>
    <xdr:to>
      <xdr:col>10</xdr:col>
      <xdr:colOff>209550</xdr:colOff>
      <xdr:row>98</xdr:row>
      <xdr:rowOff>101600</xdr:rowOff>
    </xdr:to>
    <xdr:pic>
      <xdr:nvPicPr>
        <xdr:cNvPr id="20" name="Imagen 19">
          <a:extLst>
            <a:ext uri="{FF2B5EF4-FFF2-40B4-BE49-F238E27FC236}">
              <a16:creationId xmlns:a16="http://schemas.microsoft.com/office/drawing/2014/main" id="{6B55A5E5-1B91-4F86-9542-7E7764904B1D}"/>
            </a:ext>
          </a:extLst>
        </xdr:cNvPr>
        <xdr:cNvPicPr>
          <a:picLocks noChangeAspect="1"/>
        </xdr:cNvPicPr>
      </xdr:nvPicPr>
      <xdr:blipFill>
        <a:blip xmlns:r="http://schemas.openxmlformats.org/officeDocument/2006/relationships" r:embed="rId19"/>
        <a:stretch>
          <a:fillRect/>
        </a:stretch>
      </xdr:blipFill>
      <xdr:spPr>
        <a:xfrm>
          <a:off x="5078730" y="16118840"/>
          <a:ext cx="3482340" cy="2415540"/>
        </a:xfrm>
        <a:prstGeom prst="rect">
          <a:avLst/>
        </a:prstGeom>
      </xdr:spPr>
    </xdr:pic>
    <xdr:clientData/>
  </xdr:twoCellAnchor>
  <xdr:twoCellAnchor editAs="oneCell">
    <xdr:from>
      <xdr:col>0</xdr:col>
      <xdr:colOff>349250</xdr:colOff>
      <xdr:row>101</xdr:row>
      <xdr:rowOff>74083</xdr:rowOff>
    </xdr:from>
    <xdr:to>
      <xdr:col>4</xdr:col>
      <xdr:colOff>654050</xdr:colOff>
      <xdr:row>114</xdr:row>
      <xdr:rowOff>112183</xdr:rowOff>
    </xdr:to>
    <xdr:pic>
      <xdr:nvPicPr>
        <xdr:cNvPr id="21" name="Imagen 20">
          <a:extLst>
            <a:ext uri="{FF2B5EF4-FFF2-40B4-BE49-F238E27FC236}">
              <a16:creationId xmlns:a16="http://schemas.microsoft.com/office/drawing/2014/main" id="{E6D09475-5C0B-4E56-870D-E41C7223EBF8}"/>
            </a:ext>
          </a:extLst>
        </xdr:cNvPr>
        <xdr:cNvPicPr>
          <a:picLocks noChangeAspect="1"/>
        </xdr:cNvPicPr>
      </xdr:nvPicPr>
      <xdr:blipFill>
        <a:blip xmlns:r="http://schemas.openxmlformats.org/officeDocument/2006/relationships" r:embed="rId20"/>
        <a:stretch>
          <a:fillRect/>
        </a:stretch>
      </xdr:blipFill>
      <xdr:spPr>
        <a:xfrm>
          <a:off x="349250" y="19070743"/>
          <a:ext cx="3474720" cy="2415540"/>
        </a:xfrm>
        <a:prstGeom prst="rect">
          <a:avLst/>
        </a:prstGeom>
      </xdr:spPr>
    </xdr:pic>
    <xdr:clientData/>
  </xdr:twoCellAnchor>
  <xdr:twoCellAnchor editAs="oneCell">
    <xdr:from>
      <xdr:col>6</xdr:col>
      <xdr:colOff>529166</xdr:colOff>
      <xdr:row>101</xdr:row>
      <xdr:rowOff>74084</xdr:rowOff>
    </xdr:from>
    <xdr:to>
      <xdr:col>10</xdr:col>
      <xdr:colOff>262466</xdr:colOff>
      <xdr:row>114</xdr:row>
      <xdr:rowOff>112184</xdr:rowOff>
    </xdr:to>
    <xdr:pic>
      <xdr:nvPicPr>
        <xdr:cNvPr id="22" name="Imagen 21">
          <a:extLst>
            <a:ext uri="{FF2B5EF4-FFF2-40B4-BE49-F238E27FC236}">
              <a16:creationId xmlns:a16="http://schemas.microsoft.com/office/drawing/2014/main" id="{278BA022-68D6-46F6-BBD3-61A6045C9428}"/>
            </a:ext>
          </a:extLst>
        </xdr:cNvPr>
        <xdr:cNvPicPr>
          <a:picLocks noChangeAspect="1"/>
        </xdr:cNvPicPr>
      </xdr:nvPicPr>
      <xdr:blipFill>
        <a:blip xmlns:r="http://schemas.openxmlformats.org/officeDocument/2006/relationships" r:embed="rId21"/>
        <a:stretch>
          <a:fillRect/>
        </a:stretch>
      </xdr:blipFill>
      <xdr:spPr>
        <a:xfrm>
          <a:off x="5131646" y="19070744"/>
          <a:ext cx="3482340" cy="2415540"/>
        </a:xfrm>
        <a:prstGeom prst="rect">
          <a:avLst/>
        </a:prstGeom>
      </xdr:spPr>
    </xdr:pic>
    <xdr:clientData/>
  </xdr:twoCellAnchor>
  <xdr:twoCellAnchor editAs="oneCell">
    <xdr:from>
      <xdr:col>0</xdr:col>
      <xdr:colOff>359833</xdr:colOff>
      <xdr:row>117</xdr:row>
      <xdr:rowOff>63500</xdr:rowOff>
    </xdr:from>
    <xdr:to>
      <xdr:col>4</xdr:col>
      <xdr:colOff>672253</xdr:colOff>
      <xdr:row>130</xdr:row>
      <xdr:rowOff>101600</xdr:rowOff>
    </xdr:to>
    <xdr:pic>
      <xdr:nvPicPr>
        <xdr:cNvPr id="23" name="Imagen 22">
          <a:extLst>
            <a:ext uri="{FF2B5EF4-FFF2-40B4-BE49-F238E27FC236}">
              <a16:creationId xmlns:a16="http://schemas.microsoft.com/office/drawing/2014/main" id="{EBAE9C98-8626-496F-81E6-2DB22F821574}"/>
            </a:ext>
          </a:extLst>
        </xdr:cNvPr>
        <xdr:cNvPicPr>
          <a:picLocks noChangeAspect="1"/>
        </xdr:cNvPicPr>
      </xdr:nvPicPr>
      <xdr:blipFill>
        <a:blip xmlns:r="http://schemas.openxmlformats.org/officeDocument/2006/relationships" r:embed="rId22"/>
        <a:stretch>
          <a:fillRect/>
        </a:stretch>
      </xdr:blipFill>
      <xdr:spPr>
        <a:xfrm>
          <a:off x="359833" y="22001480"/>
          <a:ext cx="3482340" cy="2415540"/>
        </a:xfrm>
        <a:prstGeom prst="rect">
          <a:avLst/>
        </a:prstGeom>
      </xdr:spPr>
    </xdr:pic>
    <xdr:clientData/>
  </xdr:twoCellAnchor>
  <xdr:twoCellAnchor editAs="oneCell">
    <xdr:from>
      <xdr:col>6</xdr:col>
      <xdr:colOff>518583</xdr:colOff>
      <xdr:row>117</xdr:row>
      <xdr:rowOff>95250</xdr:rowOff>
    </xdr:from>
    <xdr:to>
      <xdr:col>10</xdr:col>
      <xdr:colOff>251883</xdr:colOff>
      <xdr:row>130</xdr:row>
      <xdr:rowOff>133350</xdr:rowOff>
    </xdr:to>
    <xdr:pic>
      <xdr:nvPicPr>
        <xdr:cNvPr id="24" name="Imagen 23">
          <a:extLst>
            <a:ext uri="{FF2B5EF4-FFF2-40B4-BE49-F238E27FC236}">
              <a16:creationId xmlns:a16="http://schemas.microsoft.com/office/drawing/2014/main" id="{8816386D-2704-441B-9FD4-1E08B8C4F1C9}"/>
            </a:ext>
          </a:extLst>
        </xdr:cNvPr>
        <xdr:cNvPicPr>
          <a:picLocks noChangeAspect="1"/>
        </xdr:cNvPicPr>
      </xdr:nvPicPr>
      <xdr:blipFill>
        <a:blip xmlns:r="http://schemas.openxmlformats.org/officeDocument/2006/relationships" r:embed="rId23"/>
        <a:stretch>
          <a:fillRect/>
        </a:stretch>
      </xdr:blipFill>
      <xdr:spPr>
        <a:xfrm>
          <a:off x="5121063" y="22033230"/>
          <a:ext cx="3482340" cy="2415540"/>
        </a:xfrm>
        <a:prstGeom prst="rect">
          <a:avLst/>
        </a:prstGeom>
      </xdr:spPr>
    </xdr:pic>
    <xdr:clientData/>
  </xdr:twoCellAnchor>
  <xdr:twoCellAnchor editAs="oneCell">
    <xdr:from>
      <xdr:col>0</xdr:col>
      <xdr:colOff>359833</xdr:colOff>
      <xdr:row>133</xdr:row>
      <xdr:rowOff>84666</xdr:rowOff>
    </xdr:from>
    <xdr:to>
      <xdr:col>4</xdr:col>
      <xdr:colOff>664633</xdr:colOff>
      <xdr:row>146</xdr:row>
      <xdr:rowOff>122766</xdr:rowOff>
    </xdr:to>
    <xdr:pic>
      <xdr:nvPicPr>
        <xdr:cNvPr id="25" name="Imagen 24">
          <a:extLst>
            <a:ext uri="{FF2B5EF4-FFF2-40B4-BE49-F238E27FC236}">
              <a16:creationId xmlns:a16="http://schemas.microsoft.com/office/drawing/2014/main" id="{C82032EE-DA5F-4E25-A5CF-3E8A4B71E636}"/>
            </a:ext>
          </a:extLst>
        </xdr:cNvPr>
        <xdr:cNvPicPr>
          <a:picLocks noChangeAspect="1"/>
        </xdr:cNvPicPr>
      </xdr:nvPicPr>
      <xdr:blipFill>
        <a:blip xmlns:r="http://schemas.openxmlformats.org/officeDocument/2006/relationships" r:embed="rId24"/>
        <a:stretch>
          <a:fillRect/>
        </a:stretch>
      </xdr:blipFill>
      <xdr:spPr>
        <a:xfrm>
          <a:off x="359833" y="24963966"/>
          <a:ext cx="3474720" cy="2415540"/>
        </a:xfrm>
        <a:prstGeom prst="rect">
          <a:avLst/>
        </a:prstGeom>
      </xdr:spPr>
    </xdr:pic>
    <xdr:clientData/>
  </xdr:twoCellAnchor>
  <xdr:twoCellAnchor editAs="oneCell">
    <xdr:from>
      <xdr:col>6</xdr:col>
      <xdr:colOff>465667</xdr:colOff>
      <xdr:row>133</xdr:row>
      <xdr:rowOff>63500</xdr:rowOff>
    </xdr:from>
    <xdr:to>
      <xdr:col>10</xdr:col>
      <xdr:colOff>206587</xdr:colOff>
      <xdr:row>146</xdr:row>
      <xdr:rowOff>109220</xdr:rowOff>
    </xdr:to>
    <xdr:pic>
      <xdr:nvPicPr>
        <xdr:cNvPr id="26" name="Imagen 25">
          <a:extLst>
            <a:ext uri="{FF2B5EF4-FFF2-40B4-BE49-F238E27FC236}">
              <a16:creationId xmlns:a16="http://schemas.microsoft.com/office/drawing/2014/main" id="{375B566F-8FAB-4814-9D1D-52F19C4A2407}"/>
            </a:ext>
          </a:extLst>
        </xdr:cNvPr>
        <xdr:cNvPicPr>
          <a:picLocks noChangeAspect="1"/>
        </xdr:cNvPicPr>
      </xdr:nvPicPr>
      <xdr:blipFill>
        <a:blip xmlns:r="http://schemas.openxmlformats.org/officeDocument/2006/relationships" r:embed="rId25"/>
        <a:stretch>
          <a:fillRect/>
        </a:stretch>
      </xdr:blipFill>
      <xdr:spPr>
        <a:xfrm>
          <a:off x="5068147" y="24942800"/>
          <a:ext cx="3489960" cy="2423160"/>
        </a:xfrm>
        <a:prstGeom prst="rect">
          <a:avLst/>
        </a:prstGeom>
      </xdr:spPr>
    </xdr:pic>
    <xdr:clientData/>
  </xdr:twoCellAnchor>
  <xdr:twoCellAnchor editAs="oneCell">
    <xdr:from>
      <xdr:col>0</xdr:col>
      <xdr:colOff>349250</xdr:colOff>
      <xdr:row>149</xdr:row>
      <xdr:rowOff>74084</xdr:rowOff>
    </xdr:from>
    <xdr:to>
      <xdr:col>4</xdr:col>
      <xdr:colOff>654050</xdr:colOff>
      <xdr:row>162</xdr:row>
      <xdr:rowOff>112184</xdr:rowOff>
    </xdr:to>
    <xdr:pic>
      <xdr:nvPicPr>
        <xdr:cNvPr id="27" name="Imagen 26">
          <a:extLst>
            <a:ext uri="{FF2B5EF4-FFF2-40B4-BE49-F238E27FC236}">
              <a16:creationId xmlns:a16="http://schemas.microsoft.com/office/drawing/2014/main" id="{1AB45F61-8F42-485D-A207-B3562AF24AAC}"/>
            </a:ext>
          </a:extLst>
        </xdr:cNvPr>
        <xdr:cNvPicPr>
          <a:picLocks noChangeAspect="1"/>
        </xdr:cNvPicPr>
      </xdr:nvPicPr>
      <xdr:blipFill>
        <a:blip xmlns:r="http://schemas.openxmlformats.org/officeDocument/2006/relationships" r:embed="rId26"/>
        <a:stretch>
          <a:fillRect/>
        </a:stretch>
      </xdr:blipFill>
      <xdr:spPr>
        <a:xfrm>
          <a:off x="349250" y="27894704"/>
          <a:ext cx="3474720" cy="2415540"/>
        </a:xfrm>
        <a:prstGeom prst="rect">
          <a:avLst/>
        </a:prstGeom>
      </xdr:spPr>
    </xdr:pic>
    <xdr:clientData/>
  </xdr:twoCellAnchor>
  <xdr:twoCellAnchor editAs="oneCell">
    <xdr:from>
      <xdr:col>6</xdr:col>
      <xdr:colOff>486834</xdr:colOff>
      <xdr:row>149</xdr:row>
      <xdr:rowOff>84667</xdr:rowOff>
    </xdr:from>
    <xdr:to>
      <xdr:col>10</xdr:col>
      <xdr:colOff>220134</xdr:colOff>
      <xdr:row>162</xdr:row>
      <xdr:rowOff>122767</xdr:rowOff>
    </xdr:to>
    <xdr:pic>
      <xdr:nvPicPr>
        <xdr:cNvPr id="28" name="Imagen 27">
          <a:extLst>
            <a:ext uri="{FF2B5EF4-FFF2-40B4-BE49-F238E27FC236}">
              <a16:creationId xmlns:a16="http://schemas.microsoft.com/office/drawing/2014/main" id="{98836BAF-9F0B-47E3-B6BE-59E01DB44BAA}"/>
            </a:ext>
          </a:extLst>
        </xdr:cNvPr>
        <xdr:cNvPicPr>
          <a:picLocks noChangeAspect="1"/>
        </xdr:cNvPicPr>
      </xdr:nvPicPr>
      <xdr:blipFill>
        <a:blip xmlns:r="http://schemas.openxmlformats.org/officeDocument/2006/relationships" r:embed="rId27"/>
        <a:stretch>
          <a:fillRect/>
        </a:stretch>
      </xdr:blipFill>
      <xdr:spPr>
        <a:xfrm>
          <a:off x="5089314" y="27905287"/>
          <a:ext cx="3482340" cy="2415540"/>
        </a:xfrm>
        <a:prstGeom prst="rect">
          <a:avLst/>
        </a:prstGeom>
      </xdr:spPr>
    </xdr:pic>
    <xdr:clientData/>
  </xdr:twoCellAnchor>
  <xdr:twoCellAnchor editAs="oneCell">
    <xdr:from>
      <xdr:col>0</xdr:col>
      <xdr:colOff>518583</xdr:colOff>
      <xdr:row>165</xdr:row>
      <xdr:rowOff>84667</xdr:rowOff>
    </xdr:from>
    <xdr:to>
      <xdr:col>4</xdr:col>
      <xdr:colOff>823383</xdr:colOff>
      <xdr:row>178</xdr:row>
      <xdr:rowOff>122767</xdr:rowOff>
    </xdr:to>
    <xdr:pic>
      <xdr:nvPicPr>
        <xdr:cNvPr id="29" name="Imagen 28">
          <a:extLst>
            <a:ext uri="{FF2B5EF4-FFF2-40B4-BE49-F238E27FC236}">
              <a16:creationId xmlns:a16="http://schemas.microsoft.com/office/drawing/2014/main" id="{8D8E435E-083C-4994-A91B-45860B512E4D}"/>
            </a:ext>
          </a:extLst>
        </xdr:cNvPr>
        <xdr:cNvPicPr>
          <a:picLocks noChangeAspect="1"/>
        </xdr:cNvPicPr>
      </xdr:nvPicPr>
      <xdr:blipFill>
        <a:blip xmlns:r="http://schemas.openxmlformats.org/officeDocument/2006/relationships" r:embed="rId28"/>
        <a:stretch>
          <a:fillRect/>
        </a:stretch>
      </xdr:blipFill>
      <xdr:spPr>
        <a:xfrm>
          <a:off x="518583" y="30846607"/>
          <a:ext cx="3474720" cy="2415540"/>
        </a:xfrm>
        <a:prstGeom prst="rect">
          <a:avLst/>
        </a:prstGeom>
      </xdr:spPr>
    </xdr:pic>
    <xdr:clientData/>
  </xdr:twoCellAnchor>
  <xdr:twoCellAnchor editAs="oneCell">
    <xdr:from>
      <xdr:col>6</xdr:col>
      <xdr:colOff>391584</xdr:colOff>
      <xdr:row>165</xdr:row>
      <xdr:rowOff>63500</xdr:rowOff>
    </xdr:from>
    <xdr:to>
      <xdr:col>10</xdr:col>
      <xdr:colOff>124884</xdr:colOff>
      <xdr:row>178</xdr:row>
      <xdr:rowOff>101600</xdr:rowOff>
    </xdr:to>
    <xdr:pic>
      <xdr:nvPicPr>
        <xdr:cNvPr id="30" name="Imagen 29">
          <a:extLst>
            <a:ext uri="{FF2B5EF4-FFF2-40B4-BE49-F238E27FC236}">
              <a16:creationId xmlns:a16="http://schemas.microsoft.com/office/drawing/2014/main" id="{468639F8-518B-491E-B3DA-85BE50135801}"/>
            </a:ext>
          </a:extLst>
        </xdr:cNvPr>
        <xdr:cNvPicPr>
          <a:picLocks noChangeAspect="1"/>
        </xdr:cNvPicPr>
      </xdr:nvPicPr>
      <xdr:blipFill>
        <a:blip xmlns:r="http://schemas.openxmlformats.org/officeDocument/2006/relationships" r:embed="rId29"/>
        <a:stretch>
          <a:fillRect/>
        </a:stretch>
      </xdr:blipFill>
      <xdr:spPr>
        <a:xfrm>
          <a:off x="4994064" y="30825440"/>
          <a:ext cx="3482340" cy="2415540"/>
        </a:xfrm>
        <a:prstGeom prst="rect">
          <a:avLst/>
        </a:prstGeom>
      </xdr:spPr>
    </xdr:pic>
    <xdr:clientData/>
  </xdr:twoCellAnchor>
  <xdr:twoCellAnchor editAs="oneCell">
    <xdr:from>
      <xdr:col>0</xdr:col>
      <xdr:colOff>391583</xdr:colOff>
      <xdr:row>181</xdr:row>
      <xdr:rowOff>95250</xdr:rowOff>
    </xdr:from>
    <xdr:to>
      <xdr:col>4</xdr:col>
      <xdr:colOff>696383</xdr:colOff>
      <xdr:row>194</xdr:row>
      <xdr:rowOff>133350</xdr:rowOff>
    </xdr:to>
    <xdr:pic>
      <xdr:nvPicPr>
        <xdr:cNvPr id="31" name="Imagen 30">
          <a:extLst>
            <a:ext uri="{FF2B5EF4-FFF2-40B4-BE49-F238E27FC236}">
              <a16:creationId xmlns:a16="http://schemas.microsoft.com/office/drawing/2014/main" id="{3C660DC5-3F65-4C87-B18E-EA506CD8D099}"/>
            </a:ext>
          </a:extLst>
        </xdr:cNvPr>
        <xdr:cNvPicPr>
          <a:picLocks noChangeAspect="1"/>
        </xdr:cNvPicPr>
      </xdr:nvPicPr>
      <xdr:blipFill>
        <a:blip xmlns:r="http://schemas.openxmlformats.org/officeDocument/2006/relationships" r:embed="rId30"/>
        <a:stretch>
          <a:fillRect/>
        </a:stretch>
      </xdr:blipFill>
      <xdr:spPr>
        <a:xfrm>
          <a:off x="391583" y="33798510"/>
          <a:ext cx="3474720" cy="2415540"/>
        </a:xfrm>
        <a:prstGeom prst="rect">
          <a:avLst/>
        </a:prstGeom>
      </xdr:spPr>
    </xdr:pic>
    <xdr:clientData/>
  </xdr:twoCellAnchor>
  <xdr:twoCellAnchor editAs="oneCell">
    <xdr:from>
      <xdr:col>6</xdr:col>
      <xdr:colOff>486833</xdr:colOff>
      <xdr:row>181</xdr:row>
      <xdr:rowOff>52917</xdr:rowOff>
    </xdr:from>
    <xdr:to>
      <xdr:col>10</xdr:col>
      <xdr:colOff>220133</xdr:colOff>
      <xdr:row>194</xdr:row>
      <xdr:rowOff>91017</xdr:rowOff>
    </xdr:to>
    <xdr:pic>
      <xdr:nvPicPr>
        <xdr:cNvPr id="32" name="Imagen 31">
          <a:extLst>
            <a:ext uri="{FF2B5EF4-FFF2-40B4-BE49-F238E27FC236}">
              <a16:creationId xmlns:a16="http://schemas.microsoft.com/office/drawing/2014/main" id="{8097C5B1-40EE-434D-9D72-50C17E40539A}"/>
            </a:ext>
          </a:extLst>
        </xdr:cNvPr>
        <xdr:cNvPicPr>
          <a:picLocks noChangeAspect="1"/>
        </xdr:cNvPicPr>
      </xdr:nvPicPr>
      <xdr:blipFill>
        <a:blip xmlns:r="http://schemas.openxmlformats.org/officeDocument/2006/relationships" r:embed="rId31"/>
        <a:stretch>
          <a:fillRect/>
        </a:stretch>
      </xdr:blipFill>
      <xdr:spPr>
        <a:xfrm>
          <a:off x="5089313" y="33756177"/>
          <a:ext cx="3482340" cy="2415540"/>
        </a:xfrm>
        <a:prstGeom prst="rect">
          <a:avLst/>
        </a:prstGeom>
      </xdr:spPr>
    </xdr:pic>
    <xdr:clientData/>
  </xdr:twoCellAnchor>
  <xdr:twoCellAnchor editAs="oneCell">
    <xdr:from>
      <xdr:col>0</xdr:col>
      <xdr:colOff>381000</xdr:colOff>
      <xdr:row>197</xdr:row>
      <xdr:rowOff>63500</xdr:rowOff>
    </xdr:from>
    <xdr:to>
      <xdr:col>4</xdr:col>
      <xdr:colOff>693420</xdr:colOff>
      <xdr:row>210</xdr:row>
      <xdr:rowOff>109220</xdr:rowOff>
    </xdr:to>
    <xdr:pic>
      <xdr:nvPicPr>
        <xdr:cNvPr id="33" name="Imagen 32">
          <a:extLst>
            <a:ext uri="{FF2B5EF4-FFF2-40B4-BE49-F238E27FC236}">
              <a16:creationId xmlns:a16="http://schemas.microsoft.com/office/drawing/2014/main" id="{50133401-CB4B-4DC2-98B3-D4AC2B46016E}"/>
            </a:ext>
          </a:extLst>
        </xdr:cNvPr>
        <xdr:cNvPicPr>
          <a:picLocks noChangeAspect="1"/>
        </xdr:cNvPicPr>
      </xdr:nvPicPr>
      <xdr:blipFill>
        <a:blip xmlns:r="http://schemas.openxmlformats.org/officeDocument/2006/relationships" r:embed="rId32"/>
        <a:stretch>
          <a:fillRect/>
        </a:stretch>
      </xdr:blipFill>
      <xdr:spPr>
        <a:xfrm>
          <a:off x="381000" y="36708080"/>
          <a:ext cx="3482340" cy="2423160"/>
        </a:xfrm>
        <a:prstGeom prst="rect">
          <a:avLst/>
        </a:prstGeom>
      </xdr:spPr>
    </xdr:pic>
    <xdr:clientData/>
  </xdr:twoCellAnchor>
  <xdr:twoCellAnchor editAs="oneCell">
    <xdr:from>
      <xdr:col>6</xdr:col>
      <xdr:colOff>529166</xdr:colOff>
      <xdr:row>197</xdr:row>
      <xdr:rowOff>63500</xdr:rowOff>
    </xdr:from>
    <xdr:to>
      <xdr:col>10</xdr:col>
      <xdr:colOff>262466</xdr:colOff>
      <xdr:row>210</xdr:row>
      <xdr:rowOff>101600</xdr:rowOff>
    </xdr:to>
    <xdr:pic>
      <xdr:nvPicPr>
        <xdr:cNvPr id="34" name="Imagen 33">
          <a:extLst>
            <a:ext uri="{FF2B5EF4-FFF2-40B4-BE49-F238E27FC236}">
              <a16:creationId xmlns:a16="http://schemas.microsoft.com/office/drawing/2014/main" id="{6D297F9C-910F-4A05-A491-F02234A814A1}"/>
            </a:ext>
          </a:extLst>
        </xdr:cNvPr>
        <xdr:cNvPicPr>
          <a:picLocks noChangeAspect="1"/>
        </xdr:cNvPicPr>
      </xdr:nvPicPr>
      <xdr:blipFill>
        <a:blip xmlns:r="http://schemas.openxmlformats.org/officeDocument/2006/relationships" r:embed="rId33"/>
        <a:stretch>
          <a:fillRect/>
        </a:stretch>
      </xdr:blipFill>
      <xdr:spPr>
        <a:xfrm>
          <a:off x="5131646" y="36708080"/>
          <a:ext cx="3482340" cy="2415540"/>
        </a:xfrm>
        <a:prstGeom prst="rect">
          <a:avLst/>
        </a:prstGeom>
      </xdr:spPr>
    </xdr:pic>
    <xdr:clientData/>
  </xdr:twoCellAnchor>
  <xdr:oneCellAnchor>
    <xdr:from>
      <xdr:col>0</xdr:col>
      <xdr:colOff>349250</xdr:colOff>
      <xdr:row>213</xdr:row>
      <xdr:rowOff>84667</xdr:rowOff>
    </xdr:from>
    <xdr:ext cx="3352800" cy="2514600"/>
    <xdr:pic>
      <xdr:nvPicPr>
        <xdr:cNvPr id="35" name="Imagen 34">
          <a:extLst>
            <a:ext uri="{FF2B5EF4-FFF2-40B4-BE49-F238E27FC236}">
              <a16:creationId xmlns:a16="http://schemas.microsoft.com/office/drawing/2014/main" id="{053763C3-B703-4D5C-B6A4-0F84BFDB1A97}"/>
            </a:ext>
          </a:extLst>
        </xdr:cNvPr>
        <xdr:cNvPicPr>
          <a:picLocks noChangeAspect="1"/>
        </xdr:cNvPicPr>
      </xdr:nvPicPr>
      <xdr:blipFill>
        <a:blip xmlns:r="http://schemas.openxmlformats.org/officeDocument/2006/relationships" r:embed="rId34"/>
        <a:stretch>
          <a:fillRect/>
        </a:stretch>
      </xdr:blipFill>
      <xdr:spPr>
        <a:xfrm>
          <a:off x="349250" y="39670567"/>
          <a:ext cx="3352800" cy="2514600"/>
        </a:xfrm>
        <a:prstGeom prst="rect">
          <a:avLst/>
        </a:prstGeom>
      </xdr:spPr>
    </xdr:pic>
    <xdr:clientData/>
  </xdr:oneCellAnchor>
  <xdr:oneCellAnchor>
    <xdr:from>
      <xdr:col>6</xdr:col>
      <xdr:colOff>497417</xdr:colOff>
      <xdr:row>213</xdr:row>
      <xdr:rowOff>105834</xdr:rowOff>
    </xdr:from>
    <xdr:ext cx="3352800" cy="2514600"/>
    <xdr:pic>
      <xdr:nvPicPr>
        <xdr:cNvPr id="36" name="Imagen 35">
          <a:extLst>
            <a:ext uri="{FF2B5EF4-FFF2-40B4-BE49-F238E27FC236}">
              <a16:creationId xmlns:a16="http://schemas.microsoft.com/office/drawing/2014/main" id="{B3D47813-E8CF-45B9-8870-16CED0810D5B}"/>
            </a:ext>
          </a:extLst>
        </xdr:cNvPr>
        <xdr:cNvPicPr>
          <a:picLocks noChangeAspect="1"/>
        </xdr:cNvPicPr>
      </xdr:nvPicPr>
      <xdr:blipFill>
        <a:blip xmlns:r="http://schemas.openxmlformats.org/officeDocument/2006/relationships" r:embed="rId35"/>
        <a:stretch>
          <a:fillRect/>
        </a:stretch>
      </xdr:blipFill>
      <xdr:spPr>
        <a:xfrm>
          <a:off x="5099897" y="39691734"/>
          <a:ext cx="3352800" cy="2514600"/>
        </a:xfrm>
        <a:prstGeom prst="rect">
          <a:avLst/>
        </a:prstGeom>
      </xdr:spPr>
    </xdr:pic>
    <xdr:clientData/>
  </xdr:oneCellAnchor>
  <xdr:twoCellAnchor editAs="oneCell">
    <xdr:from>
      <xdr:col>0</xdr:col>
      <xdr:colOff>391583</xdr:colOff>
      <xdr:row>229</xdr:row>
      <xdr:rowOff>63500</xdr:rowOff>
    </xdr:from>
    <xdr:to>
      <xdr:col>4</xdr:col>
      <xdr:colOff>696383</xdr:colOff>
      <xdr:row>242</xdr:row>
      <xdr:rowOff>101600</xdr:rowOff>
    </xdr:to>
    <xdr:pic>
      <xdr:nvPicPr>
        <xdr:cNvPr id="37" name="Imagen 36">
          <a:extLst>
            <a:ext uri="{FF2B5EF4-FFF2-40B4-BE49-F238E27FC236}">
              <a16:creationId xmlns:a16="http://schemas.microsoft.com/office/drawing/2014/main" id="{9143CD0C-EC0E-4E88-8384-EC53F232EF05}"/>
            </a:ext>
          </a:extLst>
        </xdr:cNvPr>
        <xdr:cNvPicPr>
          <a:picLocks noChangeAspect="1"/>
        </xdr:cNvPicPr>
      </xdr:nvPicPr>
      <xdr:blipFill>
        <a:blip xmlns:r="http://schemas.openxmlformats.org/officeDocument/2006/relationships" r:embed="rId36"/>
        <a:stretch>
          <a:fillRect/>
        </a:stretch>
      </xdr:blipFill>
      <xdr:spPr>
        <a:xfrm>
          <a:off x="391583" y="42697400"/>
          <a:ext cx="3474720" cy="2514600"/>
        </a:xfrm>
        <a:prstGeom prst="rect">
          <a:avLst/>
        </a:prstGeom>
      </xdr:spPr>
    </xdr:pic>
    <xdr:clientData/>
  </xdr:twoCellAnchor>
  <xdr:twoCellAnchor editAs="oneCell">
    <xdr:from>
      <xdr:col>6</xdr:col>
      <xdr:colOff>539750</xdr:colOff>
      <xdr:row>229</xdr:row>
      <xdr:rowOff>63500</xdr:rowOff>
    </xdr:from>
    <xdr:to>
      <xdr:col>10</xdr:col>
      <xdr:colOff>273050</xdr:colOff>
      <xdr:row>242</xdr:row>
      <xdr:rowOff>101600</xdr:rowOff>
    </xdr:to>
    <xdr:pic>
      <xdr:nvPicPr>
        <xdr:cNvPr id="38" name="Imagen 37">
          <a:extLst>
            <a:ext uri="{FF2B5EF4-FFF2-40B4-BE49-F238E27FC236}">
              <a16:creationId xmlns:a16="http://schemas.microsoft.com/office/drawing/2014/main" id="{89EF1F30-56B0-4CCD-82C1-C6986BC1FFE2}"/>
            </a:ext>
          </a:extLst>
        </xdr:cNvPr>
        <xdr:cNvPicPr>
          <a:picLocks noChangeAspect="1"/>
        </xdr:cNvPicPr>
      </xdr:nvPicPr>
      <xdr:blipFill>
        <a:blip xmlns:r="http://schemas.openxmlformats.org/officeDocument/2006/relationships" r:embed="rId37"/>
        <a:stretch>
          <a:fillRect/>
        </a:stretch>
      </xdr:blipFill>
      <xdr:spPr>
        <a:xfrm>
          <a:off x="5142230" y="42697400"/>
          <a:ext cx="3482340" cy="2514600"/>
        </a:xfrm>
        <a:prstGeom prst="rect">
          <a:avLst/>
        </a:prstGeom>
      </xdr:spPr>
    </xdr:pic>
    <xdr:clientData/>
  </xdr:twoCellAnchor>
  <xdr:twoCellAnchor editAs="oneCell">
    <xdr:from>
      <xdr:col>6</xdr:col>
      <xdr:colOff>476250</xdr:colOff>
      <xdr:row>245</xdr:row>
      <xdr:rowOff>63500</xdr:rowOff>
    </xdr:from>
    <xdr:to>
      <xdr:col>10</xdr:col>
      <xdr:colOff>221254</xdr:colOff>
      <xdr:row>258</xdr:row>
      <xdr:rowOff>107000</xdr:rowOff>
    </xdr:to>
    <xdr:pic>
      <xdr:nvPicPr>
        <xdr:cNvPr id="39" name="Imagen 38">
          <a:extLst>
            <a:ext uri="{FF2B5EF4-FFF2-40B4-BE49-F238E27FC236}">
              <a16:creationId xmlns:a16="http://schemas.microsoft.com/office/drawing/2014/main" id="{7CB3CC27-3A1C-4E11-B4CD-FF223ADF3688}"/>
            </a:ext>
          </a:extLst>
        </xdr:cNvPr>
        <xdr:cNvPicPr>
          <a:picLocks noChangeAspect="1"/>
        </xdr:cNvPicPr>
      </xdr:nvPicPr>
      <xdr:blipFill>
        <a:blip xmlns:r="http://schemas.openxmlformats.org/officeDocument/2006/relationships" r:embed="rId38"/>
        <a:stretch>
          <a:fillRect/>
        </a:stretch>
      </xdr:blipFill>
      <xdr:spPr>
        <a:xfrm>
          <a:off x="5078730" y="45745400"/>
          <a:ext cx="3494044" cy="2420940"/>
        </a:xfrm>
        <a:prstGeom prst="rect">
          <a:avLst/>
        </a:prstGeom>
      </xdr:spPr>
    </xdr:pic>
    <xdr:clientData/>
  </xdr:twoCellAnchor>
  <xdr:twoCellAnchor editAs="oneCell">
    <xdr:from>
      <xdr:col>6</xdr:col>
      <xdr:colOff>603249</xdr:colOff>
      <xdr:row>261</xdr:row>
      <xdr:rowOff>84667</xdr:rowOff>
    </xdr:from>
    <xdr:to>
      <xdr:col>10</xdr:col>
      <xdr:colOff>348253</xdr:colOff>
      <xdr:row>274</xdr:row>
      <xdr:rowOff>128167</xdr:rowOff>
    </xdr:to>
    <xdr:pic>
      <xdr:nvPicPr>
        <xdr:cNvPr id="40" name="Imagen 39">
          <a:extLst>
            <a:ext uri="{FF2B5EF4-FFF2-40B4-BE49-F238E27FC236}">
              <a16:creationId xmlns:a16="http://schemas.microsoft.com/office/drawing/2014/main" id="{245F5599-3B38-4D79-87B3-1C18B2755184}"/>
            </a:ext>
          </a:extLst>
        </xdr:cNvPr>
        <xdr:cNvPicPr>
          <a:picLocks noChangeAspect="1"/>
        </xdr:cNvPicPr>
      </xdr:nvPicPr>
      <xdr:blipFill>
        <a:blip xmlns:r="http://schemas.openxmlformats.org/officeDocument/2006/relationships" r:embed="rId39"/>
        <a:stretch>
          <a:fillRect/>
        </a:stretch>
      </xdr:blipFill>
      <xdr:spPr>
        <a:xfrm>
          <a:off x="5205729" y="48707887"/>
          <a:ext cx="3494044" cy="2420940"/>
        </a:xfrm>
        <a:prstGeom prst="rect">
          <a:avLst/>
        </a:prstGeom>
      </xdr:spPr>
    </xdr:pic>
    <xdr:clientData/>
  </xdr:twoCellAnchor>
  <xdr:twoCellAnchor editAs="oneCell">
    <xdr:from>
      <xdr:col>6</xdr:col>
      <xdr:colOff>582083</xdr:colOff>
      <xdr:row>277</xdr:row>
      <xdr:rowOff>52917</xdr:rowOff>
    </xdr:from>
    <xdr:to>
      <xdr:col>10</xdr:col>
      <xdr:colOff>327087</xdr:colOff>
      <xdr:row>290</xdr:row>
      <xdr:rowOff>96417</xdr:rowOff>
    </xdr:to>
    <xdr:pic>
      <xdr:nvPicPr>
        <xdr:cNvPr id="41" name="Imagen 40">
          <a:extLst>
            <a:ext uri="{FF2B5EF4-FFF2-40B4-BE49-F238E27FC236}">
              <a16:creationId xmlns:a16="http://schemas.microsoft.com/office/drawing/2014/main" id="{8396BB29-2D26-4066-B0D1-D8BB478C8A1D}"/>
            </a:ext>
          </a:extLst>
        </xdr:cNvPr>
        <xdr:cNvPicPr>
          <a:picLocks noChangeAspect="1"/>
        </xdr:cNvPicPr>
      </xdr:nvPicPr>
      <xdr:blipFill>
        <a:blip xmlns:r="http://schemas.openxmlformats.org/officeDocument/2006/relationships" r:embed="rId40"/>
        <a:stretch>
          <a:fillRect/>
        </a:stretch>
      </xdr:blipFill>
      <xdr:spPr>
        <a:xfrm>
          <a:off x="5184563" y="51617457"/>
          <a:ext cx="3494044" cy="2420940"/>
        </a:xfrm>
        <a:prstGeom prst="rect">
          <a:avLst/>
        </a:prstGeom>
      </xdr:spPr>
    </xdr:pic>
    <xdr:clientData/>
  </xdr:twoCellAnchor>
  <xdr:twoCellAnchor editAs="oneCell">
    <xdr:from>
      <xdr:col>6</xdr:col>
      <xdr:colOff>560917</xdr:colOff>
      <xdr:row>293</xdr:row>
      <xdr:rowOff>116416</xdr:rowOff>
    </xdr:from>
    <xdr:to>
      <xdr:col>10</xdr:col>
      <xdr:colOff>305921</xdr:colOff>
      <xdr:row>306</xdr:row>
      <xdr:rowOff>159916</xdr:rowOff>
    </xdr:to>
    <xdr:pic>
      <xdr:nvPicPr>
        <xdr:cNvPr id="42" name="Imagen 41">
          <a:extLst>
            <a:ext uri="{FF2B5EF4-FFF2-40B4-BE49-F238E27FC236}">
              <a16:creationId xmlns:a16="http://schemas.microsoft.com/office/drawing/2014/main" id="{0C4CE34B-4AF6-43D9-A097-4CC4503EC93B}"/>
            </a:ext>
          </a:extLst>
        </xdr:cNvPr>
        <xdr:cNvPicPr>
          <a:picLocks noChangeAspect="1"/>
        </xdr:cNvPicPr>
      </xdr:nvPicPr>
      <xdr:blipFill>
        <a:blip xmlns:r="http://schemas.openxmlformats.org/officeDocument/2006/relationships" r:embed="rId41"/>
        <a:stretch>
          <a:fillRect/>
        </a:stretch>
      </xdr:blipFill>
      <xdr:spPr>
        <a:xfrm>
          <a:off x="5163397" y="54622276"/>
          <a:ext cx="3494044" cy="2420940"/>
        </a:xfrm>
        <a:prstGeom prst="rect">
          <a:avLst/>
        </a:prstGeom>
      </xdr:spPr>
    </xdr:pic>
    <xdr:clientData/>
  </xdr:twoCellAnchor>
  <xdr:twoCellAnchor editAs="oneCell">
    <xdr:from>
      <xdr:col>0</xdr:col>
      <xdr:colOff>317499</xdr:colOff>
      <xdr:row>309</xdr:row>
      <xdr:rowOff>63500</xdr:rowOff>
    </xdr:from>
    <xdr:to>
      <xdr:col>4</xdr:col>
      <xdr:colOff>622299</xdr:colOff>
      <xdr:row>322</xdr:row>
      <xdr:rowOff>101600</xdr:rowOff>
    </xdr:to>
    <xdr:pic>
      <xdr:nvPicPr>
        <xdr:cNvPr id="43" name="Imagen 42">
          <a:extLst>
            <a:ext uri="{FF2B5EF4-FFF2-40B4-BE49-F238E27FC236}">
              <a16:creationId xmlns:a16="http://schemas.microsoft.com/office/drawing/2014/main" id="{13CD2275-EE62-410C-98B8-A8A622555A20}"/>
            </a:ext>
          </a:extLst>
        </xdr:cNvPr>
        <xdr:cNvPicPr>
          <a:picLocks noChangeAspect="1"/>
        </xdr:cNvPicPr>
      </xdr:nvPicPr>
      <xdr:blipFill>
        <a:blip xmlns:r="http://schemas.openxmlformats.org/officeDocument/2006/relationships" r:embed="rId42"/>
        <a:stretch>
          <a:fillRect/>
        </a:stretch>
      </xdr:blipFill>
      <xdr:spPr>
        <a:xfrm>
          <a:off x="317499" y="57510680"/>
          <a:ext cx="3474720" cy="2415540"/>
        </a:xfrm>
        <a:prstGeom prst="rect">
          <a:avLst/>
        </a:prstGeom>
      </xdr:spPr>
    </xdr:pic>
    <xdr:clientData/>
  </xdr:twoCellAnchor>
  <xdr:twoCellAnchor editAs="oneCell">
    <xdr:from>
      <xdr:col>6</xdr:col>
      <xdr:colOff>539750</xdr:colOff>
      <xdr:row>309</xdr:row>
      <xdr:rowOff>95250</xdr:rowOff>
    </xdr:from>
    <xdr:to>
      <xdr:col>10</xdr:col>
      <xdr:colOff>273050</xdr:colOff>
      <xdr:row>322</xdr:row>
      <xdr:rowOff>133350</xdr:rowOff>
    </xdr:to>
    <xdr:pic>
      <xdr:nvPicPr>
        <xdr:cNvPr id="44" name="Imagen 43">
          <a:extLst>
            <a:ext uri="{FF2B5EF4-FFF2-40B4-BE49-F238E27FC236}">
              <a16:creationId xmlns:a16="http://schemas.microsoft.com/office/drawing/2014/main" id="{C6175B6E-13FF-48C0-A75E-7EE1E723B0A4}"/>
            </a:ext>
          </a:extLst>
        </xdr:cNvPr>
        <xdr:cNvPicPr>
          <a:picLocks noChangeAspect="1"/>
        </xdr:cNvPicPr>
      </xdr:nvPicPr>
      <xdr:blipFill>
        <a:blip xmlns:r="http://schemas.openxmlformats.org/officeDocument/2006/relationships" r:embed="rId43"/>
        <a:stretch>
          <a:fillRect/>
        </a:stretch>
      </xdr:blipFill>
      <xdr:spPr>
        <a:xfrm>
          <a:off x="5142230" y="57542430"/>
          <a:ext cx="3482340" cy="2415540"/>
        </a:xfrm>
        <a:prstGeom prst="rect">
          <a:avLst/>
        </a:prstGeom>
      </xdr:spPr>
    </xdr:pic>
    <xdr:clientData/>
  </xdr:twoCellAnchor>
  <xdr:twoCellAnchor editAs="oneCell">
    <xdr:from>
      <xdr:col>1</xdr:col>
      <xdr:colOff>179916</xdr:colOff>
      <xdr:row>357</xdr:row>
      <xdr:rowOff>42335</xdr:rowOff>
    </xdr:from>
    <xdr:to>
      <xdr:col>3</xdr:col>
      <xdr:colOff>740834</xdr:colOff>
      <xdr:row>371</xdr:row>
      <xdr:rowOff>6</xdr:rowOff>
    </xdr:to>
    <xdr:pic>
      <xdr:nvPicPr>
        <xdr:cNvPr id="45" name="Imagen 44" descr="E:\DCIM\145___06\IMG_2303.JPG">
          <a:extLst>
            <a:ext uri="{FF2B5EF4-FFF2-40B4-BE49-F238E27FC236}">
              <a16:creationId xmlns:a16="http://schemas.microsoft.com/office/drawing/2014/main" id="{FF091151-4373-4B0C-90DC-5EBC1878A832}"/>
            </a:ext>
          </a:extLst>
        </xdr:cNvPr>
        <xdr:cNvPicPr/>
      </xdr:nvPicPr>
      <xdr:blipFill>
        <a:blip xmlns:r="http://schemas.openxmlformats.org/officeDocument/2006/relationships" r:embed="rId44" cstate="print">
          <a:extLst>
            <a:ext uri="{28A0092B-C50C-407E-A947-70E740481C1C}">
              <a14:useLocalDpi xmlns:a14="http://schemas.microsoft.com/office/drawing/2010/main"/>
            </a:ext>
          </a:extLst>
        </a:blip>
        <a:srcRect/>
        <a:stretch>
          <a:fillRect/>
        </a:stretch>
      </xdr:blipFill>
      <xdr:spPr bwMode="auto">
        <a:xfrm rot="5400000">
          <a:off x="782529" y="66503342"/>
          <a:ext cx="2525611" cy="2145878"/>
        </a:xfrm>
        <a:prstGeom prst="rect">
          <a:avLst/>
        </a:prstGeom>
        <a:noFill/>
        <a:ln>
          <a:noFill/>
        </a:ln>
      </xdr:spPr>
    </xdr:pic>
    <xdr:clientData/>
  </xdr:twoCellAnchor>
  <xdr:twoCellAnchor editAs="oneCell">
    <xdr:from>
      <xdr:col>6</xdr:col>
      <xdr:colOff>550334</xdr:colOff>
      <xdr:row>357</xdr:row>
      <xdr:rowOff>105833</xdr:rowOff>
    </xdr:from>
    <xdr:to>
      <xdr:col>10</xdr:col>
      <xdr:colOff>291254</xdr:colOff>
      <xdr:row>370</xdr:row>
      <xdr:rowOff>143933</xdr:rowOff>
    </xdr:to>
    <xdr:pic>
      <xdr:nvPicPr>
        <xdr:cNvPr id="46" name="Imagen 45">
          <a:extLst>
            <a:ext uri="{FF2B5EF4-FFF2-40B4-BE49-F238E27FC236}">
              <a16:creationId xmlns:a16="http://schemas.microsoft.com/office/drawing/2014/main" id="{E9C72FEF-E891-457D-9E9E-23E61F43DCDD}"/>
            </a:ext>
          </a:extLst>
        </xdr:cNvPr>
        <xdr:cNvPicPr>
          <a:picLocks noChangeAspect="1"/>
        </xdr:cNvPicPr>
      </xdr:nvPicPr>
      <xdr:blipFill>
        <a:blip xmlns:r="http://schemas.openxmlformats.org/officeDocument/2006/relationships" r:embed="rId45"/>
        <a:stretch>
          <a:fillRect/>
        </a:stretch>
      </xdr:blipFill>
      <xdr:spPr>
        <a:xfrm>
          <a:off x="5152814" y="66376973"/>
          <a:ext cx="3489960" cy="2415540"/>
        </a:xfrm>
        <a:prstGeom prst="rect">
          <a:avLst/>
        </a:prstGeom>
      </xdr:spPr>
    </xdr:pic>
    <xdr:clientData/>
  </xdr:twoCellAnchor>
  <xdr:twoCellAnchor editAs="oneCell">
    <xdr:from>
      <xdr:col>6</xdr:col>
      <xdr:colOff>550333</xdr:colOff>
      <xdr:row>373</xdr:row>
      <xdr:rowOff>74084</xdr:rowOff>
    </xdr:from>
    <xdr:to>
      <xdr:col>10</xdr:col>
      <xdr:colOff>298873</xdr:colOff>
      <xdr:row>386</xdr:row>
      <xdr:rowOff>119804</xdr:rowOff>
    </xdr:to>
    <xdr:pic>
      <xdr:nvPicPr>
        <xdr:cNvPr id="47" name="Imagen 46">
          <a:extLst>
            <a:ext uri="{FF2B5EF4-FFF2-40B4-BE49-F238E27FC236}">
              <a16:creationId xmlns:a16="http://schemas.microsoft.com/office/drawing/2014/main" id="{01CE6066-EA21-4DE6-BC2C-E6C62EDDA6FA}"/>
            </a:ext>
          </a:extLst>
        </xdr:cNvPr>
        <xdr:cNvPicPr>
          <a:picLocks noChangeAspect="1"/>
        </xdr:cNvPicPr>
      </xdr:nvPicPr>
      <xdr:blipFill>
        <a:blip xmlns:r="http://schemas.openxmlformats.org/officeDocument/2006/relationships" r:embed="rId46"/>
        <a:stretch>
          <a:fillRect/>
        </a:stretch>
      </xdr:blipFill>
      <xdr:spPr>
        <a:xfrm>
          <a:off x="5152813" y="69286544"/>
          <a:ext cx="3497580" cy="2423160"/>
        </a:xfrm>
        <a:prstGeom prst="rect">
          <a:avLst/>
        </a:prstGeom>
      </xdr:spPr>
    </xdr:pic>
    <xdr:clientData/>
  </xdr:twoCellAnchor>
  <xdr:twoCellAnchor editAs="oneCell">
    <xdr:from>
      <xdr:col>0</xdr:col>
      <xdr:colOff>444500</xdr:colOff>
      <xdr:row>389</xdr:row>
      <xdr:rowOff>63500</xdr:rowOff>
    </xdr:from>
    <xdr:to>
      <xdr:col>4</xdr:col>
      <xdr:colOff>749300</xdr:colOff>
      <xdr:row>402</xdr:row>
      <xdr:rowOff>101600</xdr:rowOff>
    </xdr:to>
    <xdr:pic>
      <xdr:nvPicPr>
        <xdr:cNvPr id="48" name="Imagen 47">
          <a:extLst>
            <a:ext uri="{FF2B5EF4-FFF2-40B4-BE49-F238E27FC236}">
              <a16:creationId xmlns:a16="http://schemas.microsoft.com/office/drawing/2014/main" id="{180D2F6C-13E5-4F63-9193-BB6E7480CB09}"/>
            </a:ext>
          </a:extLst>
        </xdr:cNvPr>
        <xdr:cNvPicPr>
          <a:picLocks noChangeAspect="1"/>
        </xdr:cNvPicPr>
      </xdr:nvPicPr>
      <xdr:blipFill>
        <a:blip xmlns:r="http://schemas.openxmlformats.org/officeDocument/2006/relationships" r:embed="rId47"/>
        <a:stretch>
          <a:fillRect/>
        </a:stretch>
      </xdr:blipFill>
      <xdr:spPr>
        <a:xfrm>
          <a:off x="444500" y="72217280"/>
          <a:ext cx="3474720" cy="2415540"/>
        </a:xfrm>
        <a:prstGeom prst="rect">
          <a:avLst/>
        </a:prstGeom>
      </xdr:spPr>
    </xdr:pic>
    <xdr:clientData/>
  </xdr:twoCellAnchor>
  <xdr:twoCellAnchor editAs="oneCell">
    <xdr:from>
      <xdr:col>6</xdr:col>
      <xdr:colOff>582083</xdr:colOff>
      <xdr:row>389</xdr:row>
      <xdr:rowOff>52916</xdr:rowOff>
    </xdr:from>
    <xdr:to>
      <xdr:col>10</xdr:col>
      <xdr:colOff>315383</xdr:colOff>
      <xdr:row>402</xdr:row>
      <xdr:rowOff>91016</xdr:rowOff>
    </xdr:to>
    <xdr:pic>
      <xdr:nvPicPr>
        <xdr:cNvPr id="49" name="Imagen 48">
          <a:extLst>
            <a:ext uri="{FF2B5EF4-FFF2-40B4-BE49-F238E27FC236}">
              <a16:creationId xmlns:a16="http://schemas.microsoft.com/office/drawing/2014/main" id="{BC1C8CF1-8A98-4179-9EAD-5F2892789496}"/>
            </a:ext>
          </a:extLst>
        </xdr:cNvPr>
        <xdr:cNvPicPr>
          <a:picLocks noChangeAspect="1"/>
        </xdr:cNvPicPr>
      </xdr:nvPicPr>
      <xdr:blipFill>
        <a:blip xmlns:r="http://schemas.openxmlformats.org/officeDocument/2006/relationships" r:embed="rId48"/>
        <a:stretch>
          <a:fillRect/>
        </a:stretch>
      </xdr:blipFill>
      <xdr:spPr>
        <a:xfrm>
          <a:off x="5184563" y="72206696"/>
          <a:ext cx="3482340" cy="2415540"/>
        </a:xfrm>
        <a:prstGeom prst="rect">
          <a:avLst/>
        </a:prstGeom>
      </xdr:spPr>
    </xdr:pic>
    <xdr:clientData/>
  </xdr:twoCellAnchor>
  <xdr:twoCellAnchor editAs="oneCell">
    <xdr:from>
      <xdr:col>0</xdr:col>
      <xdr:colOff>444500</xdr:colOff>
      <xdr:row>405</xdr:row>
      <xdr:rowOff>63500</xdr:rowOff>
    </xdr:from>
    <xdr:to>
      <xdr:col>4</xdr:col>
      <xdr:colOff>749300</xdr:colOff>
      <xdr:row>418</xdr:row>
      <xdr:rowOff>101600</xdr:rowOff>
    </xdr:to>
    <xdr:pic>
      <xdr:nvPicPr>
        <xdr:cNvPr id="50" name="Imagen 49">
          <a:extLst>
            <a:ext uri="{FF2B5EF4-FFF2-40B4-BE49-F238E27FC236}">
              <a16:creationId xmlns:a16="http://schemas.microsoft.com/office/drawing/2014/main" id="{C5488273-557F-47A6-ADDD-86A844EECB43}"/>
            </a:ext>
          </a:extLst>
        </xdr:cNvPr>
        <xdr:cNvPicPr>
          <a:picLocks noChangeAspect="1"/>
        </xdr:cNvPicPr>
      </xdr:nvPicPr>
      <xdr:blipFill>
        <a:blip xmlns:r="http://schemas.openxmlformats.org/officeDocument/2006/relationships" r:embed="rId49"/>
        <a:stretch>
          <a:fillRect/>
        </a:stretch>
      </xdr:blipFill>
      <xdr:spPr>
        <a:xfrm>
          <a:off x="444500" y="75158600"/>
          <a:ext cx="3474720" cy="2415540"/>
        </a:xfrm>
        <a:prstGeom prst="rect">
          <a:avLst/>
        </a:prstGeom>
      </xdr:spPr>
    </xdr:pic>
    <xdr:clientData/>
  </xdr:twoCellAnchor>
  <xdr:twoCellAnchor editAs="oneCell">
    <xdr:from>
      <xdr:col>6</xdr:col>
      <xdr:colOff>582083</xdr:colOff>
      <xdr:row>405</xdr:row>
      <xdr:rowOff>63500</xdr:rowOff>
    </xdr:from>
    <xdr:to>
      <xdr:col>10</xdr:col>
      <xdr:colOff>315383</xdr:colOff>
      <xdr:row>418</xdr:row>
      <xdr:rowOff>101600</xdr:rowOff>
    </xdr:to>
    <xdr:pic>
      <xdr:nvPicPr>
        <xdr:cNvPr id="51" name="Imagen 50">
          <a:extLst>
            <a:ext uri="{FF2B5EF4-FFF2-40B4-BE49-F238E27FC236}">
              <a16:creationId xmlns:a16="http://schemas.microsoft.com/office/drawing/2014/main" id="{E752BA21-0C14-486F-9275-5DC63BB4DC24}"/>
            </a:ext>
          </a:extLst>
        </xdr:cNvPr>
        <xdr:cNvPicPr>
          <a:picLocks noChangeAspect="1"/>
        </xdr:cNvPicPr>
      </xdr:nvPicPr>
      <xdr:blipFill>
        <a:blip xmlns:r="http://schemas.openxmlformats.org/officeDocument/2006/relationships" r:embed="rId50"/>
        <a:stretch>
          <a:fillRect/>
        </a:stretch>
      </xdr:blipFill>
      <xdr:spPr>
        <a:xfrm>
          <a:off x="5184563" y="75158600"/>
          <a:ext cx="3482340" cy="2415540"/>
        </a:xfrm>
        <a:prstGeom prst="rect">
          <a:avLst/>
        </a:prstGeom>
      </xdr:spPr>
    </xdr:pic>
    <xdr:clientData/>
  </xdr:twoCellAnchor>
  <xdr:oneCellAnchor>
    <xdr:from>
      <xdr:col>0</xdr:col>
      <xdr:colOff>438150</xdr:colOff>
      <xdr:row>325</xdr:row>
      <xdr:rowOff>38100</xdr:rowOff>
    </xdr:from>
    <xdr:ext cx="3357237" cy="2520000"/>
    <xdr:pic>
      <xdr:nvPicPr>
        <xdr:cNvPr id="52" name="Imagen 51">
          <a:extLst>
            <a:ext uri="{FF2B5EF4-FFF2-40B4-BE49-F238E27FC236}">
              <a16:creationId xmlns:a16="http://schemas.microsoft.com/office/drawing/2014/main" id="{7ACB08EB-9A9E-4F24-8EC4-F151352FC4F7}"/>
            </a:ext>
          </a:extLst>
        </xdr:cNvPr>
        <xdr:cNvPicPr>
          <a:picLocks noChangeAspect="1"/>
        </xdr:cNvPicPr>
      </xdr:nvPicPr>
      <xdr:blipFill>
        <a:blip xmlns:r="http://schemas.openxmlformats.org/officeDocument/2006/relationships" r:embed="rId51"/>
        <a:stretch>
          <a:fillRect/>
        </a:stretch>
      </xdr:blipFill>
      <xdr:spPr>
        <a:xfrm>
          <a:off x="438150" y="60426600"/>
          <a:ext cx="3357237" cy="2520000"/>
        </a:xfrm>
        <a:prstGeom prst="rect">
          <a:avLst/>
        </a:prstGeom>
      </xdr:spPr>
    </xdr:pic>
    <xdr:clientData/>
  </xdr:oneCellAnchor>
  <xdr:oneCellAnchor>
    <xdr:from>
      <xdr:col>6</xdr:col>
      <xdr:colOff>571500</xdr:colOff>
      <xdr:row>325</xdr:row>
      <xdr:rowOff>63500</xdr:rowOff>
    </xdr:from>
    <xdr:ext cx="3364504" cy="2520000"/>
    <xdr:pic>
      <xdr:nvPicPr>
        <xdr:cNvPr id="53" name="Imagen 52">
          <a:extLst>
            <a:ext uri="{FF2B5EF4-FFF2-40B4-BE49-F238E27FC236}">
              <a16:creationId xmlns:a16="http://schemas.microsoft.com/office/drawing/2014/main" id="{BB587AB2-3B98-44DA-9972-3E78DFD8ED90}"/>
            </a:ext>
          </a:extLst>
        </xdr:cNvPr>
        <xdr:cNvPicPr>
          <a:picLocks noChangeAspect="1"/>
        </xdr:cNvPicPr>
      </xdr:nvPicPr>
      <xdr:blipFill>
        <a:blip xmlns:r="http://schemas.openxmlformats.org/officeDocument/2006/relationships" r:embed="rId52"/>
        <a:stretch>
          <a:fillRect/>
        </a:stretch>
      </xdr:blipFill>
      <xdr:spPr>
        <a:xfrm>
          <a:off x="5173980" y="60452000"/>
          <a:ext cx="3364504" cy="2520000"/>
        </a:xfrm>
        <a:prstGeom prst="rect">
          <a:avLst/>
        </a:prstGeom>
      </xdr:spPr>
    </xdr:pic>
    <xdr:clientData/>
  </xdr:oneCellAnchor>
  <xdr:twoCellAnchor editAs="oneCell">
    <xdr:from>
      <xdr:col>0</xdr:col>
      <xdr:colOff>402166</xdr:colOff>
      <xdr:row>341</xdr:row>
      <xdr:rowOff>52916</xdr:rowOff>
    </xdr:from>
    <xdr:to>
      <xdr:col>4</xdr:col>
      <xdr:colOff>706966</xdr:colOff>
      <xdr:row>354</xdr:row>
      <xdr:rowOff>91016</xdr:rowOff>
    </xdr:to>
    <xdr:pic>
      <xdr:nvPicPr>
        <xdr:cNvPr id="54" name="Imagen 53">
          <a:extLst>
            <a:ext uri="{FF2B5EF4-FFF2-40B4-BE49-F238E27FC236}">
              <a16:creationId xmlns:a16="http://schemas.microsoft.com/office/drawing/2014/main" id="{4909A896-1DC5-4191-8C29-BD6DFB6C1F50}"/>
            </a:ext>
          </a:extLst>
        </xdr:cNvPr>
        <xdr:cNvPicPr>
          <a:picLocks noChangeAspect="1"/>
        </xdr:cNvPicPr>
      </xdr:nvPicPr>
      <xdr:blipFill>
        <a:blip xmlns:r="http://schemas.openxmlformats.org/officeDocument/2006/relationships" r:embed="rId53"/>
        <a:stretch>
          <a:fillRect/>
        </a:stretch>
      </xdr:blipFill>
      <xdr:spPr>
        <a:xfrm>
          <a:off x="402166" y="63382736"/>
          <a:ext cx="3474720" cy="2415540"/>
        </a:xfrm>
        <a:prstGeom prst="rect">
          <a:avLst/>
        </a:prstGeom>
      </xdr:spPr>
    </xdr:pic>
    <xdr:clientData/>
  </xdr:twoCellAnchor>
  <xdr:twoCellAnchor editAs="oneCell">
    <xdr:from>
      <xdr:col>6</xdr:col>
      <xdr:colOff>0</xdr:colOff>
      <xdr:row>341</xdr:row>
      <xdr:rowOff>0</xdr:rowOff>
    </xdr:from>
    <xdr:to>
      <xdr:col>9</xdr:col>
      <xdr:colOff>495300</xdr:colOff>
      <xdr:row>354</xdr:row>
      <xdr:rowOff>38100</xdr:rowOff>
    </xdr:to>
    <xdr:pic>
      <xdr:nvPicPr>
        <xdr:cNvPr id="55" name="Imagen 54">
          <a:extLst>
            <a:ext uri="{FF2B5EF4-FFF2-40B4-BE49-F238E27FC236}">
              <a16:creationId xmlns:a16="http://schemas.microsoft.com/office/drawing/2014/main" id="{ABB51F54-8FD0-42BD-BF4B-A860D251AFED}"/>
            </a:ext>
          </a:extLst>
        </xdr:cNvPr>
        <xdr:cNvPicPr>
          <a:picLocks noChangeAspect="1"/>
        </xdr:cNvPicPr>
      </xdr:nvPicPr>
      <xdr:blipFill>
        <a:blip xmlns:r="http://schemas.openxmlformats.org/officeDocument/2006/relationships" r:embed="rId54"/>
        <a:stretch>
          <a:fillRect/>
        </a:stretch>
      </xdr:blipFill>
      <xdr:spPr>
        <a:xfrm>
          <a:off x="4602480" y="63329820"/>
          <a:ext cx="3451860" cy="241554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9</xdr:col>
      <xdr:colOff>764241</xdr:colOff>
      <xdr:row>0</xdr:row>
      <xdr:rowOff>81193</xdr:rowOff>
    </xdr:from>
    <xdr:ext cx="843803" cy="299808"/>
    <xdr:pic>
      <xdr:nvPicPr>
        <xdr:cNvPr id="2" name="2 Imagen">
          <a:extLst>
            <a:ext uri="{FF2B5EF4-FFF2-40B4-BE49-F238E27FC236}">
              <a16:creationId xmlns:a16="http://schemas.microsoft.com/office/drawing/2014/main" id="{4FA25D20-F63E-4C91-8E48-B54BB00337EA}"/>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6791661" y="81193"/>
          <a:ext cx="843803" cy="299808"/>
        </a:xfrm>
        <a:prstGeom prst="rect">
          <a:avLst/>
        </a:prstGeom>
      </xdr:spPr>
    </xdr:pic>
    <xdr:clientData/>
  </xdr:oneCellAnchor>
  <xdr:oneCellAnchor>
    <xdr:from>
      <xdr:col>2</xdr:col>
      <xdr:colOff>200024</xdr:colOff>
      <xdr:row>0</xdr:row>
      <xdr:rowOff>180976</xdr:rowOff>
    </xdr:from>
    <xdr:ext cx="714375" cy="247649"/>
    <xdr:pic>
      <xdr:nvPicPr>
        <xdr:cNvPr id="3" name="4 Imagen">
          <a:extLst>
            <a:ext uri="{FF2B5EF4-FFF2-40B4-BE49-F238E27FC236}">
              <a16:creationId xmlns:a16="http://schemas.microsoft.com/office/drawing/2014/main" id="{ED64E42D-537F-45E4-8F67-ABA49964ACA1}"/>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71524" y="180976"/>
          <a:ext cx="714375" cy="247649"/>
        </a:xfrm>
        <a:prstGeom prst="rect">
          <a:avLst/>
        </a:prstGeom>
      </xdr:spPr>
    </xdr:pic>
    <xdr:clientData/>
  </xdr:oneCellAnchor>
  <xdr:twoCellAnchor editAs="oneCell">
    <xdr:from>
      <xdr:col>7</xdr:col>
      <xdr:colOff>107950</xdr:colOff>
      <xdr:row>5</xdr:row>
      <xdr:rowOff>123824</xdr:rowOff>
    </xdr:from>
    <xdr:to>
      <xdr:col>11</xdr:col>
      <xdr:colOff>187325</xdr:colOff>
      <xdr:row>18</xdr:row>
      <xdr:rowOff>161924</xdr:rowOff>
    </xdr:to>
    <xdr:pic>
      <xdr:nvPicPr>
        <xdr:cNvPr id="4" name="Imagen 3">
          <a:extLst>
            <a:ext uri="{FF2B5EF4-FFF2-40B4-BE49-F238E27FC236}">
              <a16:creationId xmlns:a16="http://schemas.microsoft.com/office/drawing/2014/main" id="{E72E86FF-7670-42CE-8CD1-62B376ED022B}"/>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4062730" y="1548764"/>
          <a:ext cx="3462655" cy="2430780"/>
        </a:xfrm>
        <a:prstGeom prst="rect">
          <a:avLst/>
        </a:prstGeom>
      </xdr:spPr>
    </xdr:pic>
    <xdr:clientData/>
  </xdr:twoCellAnchor>
  <xdr:twoCellAnchor editAs="oneCell">
    <xdr:from>
      <xdr:col>7</xdr:col>
      <xdr:colOff>57149</xdr:colOff>
      <xdr:row>21</xdr:row>
      <xdr:rowOff>110728</xdr:rowOff>
    </xdr:from>
    <xdr:to>
      <xdr:col>11</xdr:col>
      <xdr:colOff>123820</xdr:colOff>
      <xdr:row>34</xdr:row>
      <xdr:rowOff>139300</xdr:rowOff>
    </xdr:to>
    <xdr:pic>
      <xdr:nvPicPr>
        <xdr:cNvPr id="5" name="Imagen 4">
          <a:extLst>
            <a:ext uri="{FF2B5EF4-FFF2-40B4-BE49-F238E27FC236}">
              <a16:creationId xmlns:a16="http://schemas.microsoft.com/office/drawing/2014/main" id="{3B1BF536-471F-4CE9-B8FC-0009D9804A0C}"/>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rcRect/>
        <a:stretch/>
      </xdr:blipFill>
      <xdr:spPr>
        <a:xfrm>
          <a:off x="4011929" y="4530328"/>
          <a:ext cx="3449951" cy="2421252"/>
        </a:xfrm>
        <a:prstGeom prst="rect">
          <a:avLst/>
        </a:prstGeom>
      </xdr:spPr>
    </xdr:pic>
    <xdr:clientData/>
  </xdr:twoCellAnchor>
  <xdr:twoCellAnchor editAs="oneCell">
    <xdr:from>
      <xdr:col>1</xdr:col>
      <xdr:colOff>85725</xdr:colOff>
      <xdr:row>21</xdr:row>
      <xdr:rowOff>85724</xdr:rowOff>
    </xdr:from>
    <xdr:to>
      <xdr:col>6</xdr:col>
      <xdr:colOff>488950</xdr:colOff>
      <xdr:row>34</xdr:row>
      <xdr:rowOff>123824</xdr:rowOff>
    </xdr:to>
    <xdr:pic>
      <xdr:nvPicPr>
        <xdr:cNvPr id="6" name="Imagen 5">
          <a:extLst>
            <a:ext uri="{FF2B5EF4-FFF2-40B4-BE49-F238E27FC236}">
              <a16:creationId xmlns:a16="http://schemas.microsoft.com/office/drawing/2014/main" id="{D8F657CB-7491-4851-8D3E-6EB09FD0F1B7}"/>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rcRect/>
        <a:stretch/>
      </xdr:blipFill>
      <xdr:spPr>
        <a:xfrm>
          <a:off x="337185" y="4505324"/>
          <a:ext cx="3451225" cy="2430780"/>
        </a:xfrm>
        <a:prstGeom prst="rect">
          <a:avLst/>
        </a:prstGeom>
      </xdr:spPr>
    </xdr:pic>
    <xdr:clientData/>
  </xdr:twoCellAnchor>
  <xdr:twoCellAnchor editAs="oneCell">
    <xdr:from>
      <xdr:col>1</xdr:col>
      <xdr:colOff>142875</xdr:colOff>
      <xdr:row>5</xdr:row>
      <xdr:rowOff>110727</xdr:rowOff>
    </xdr:from>
    <xdr:to>
      <xdr:col>6</xdr:col>
      <xdr:colOff>495296</xdr:colOff>
      <xdr:row>18</xdr:row>
      <xdr:rowOff>110724</xdr:rowOff>
    </xdr:to>
    <xdr:pic>
      <xdr:nvPicPr>
        <xdr:cNvPr id="7" name="Imagen 6">
          <a:extLst>
            <a:ext uri="{FF2B5EF4-FFF2-40B4-BE49-F238E27FC236}">
              <a16:creationId xmlns:a16="http://schemas.microsoft.com/office/drawing/2014/main" id="{273D16A7-BE07-441B-9251-1B1D2A5CDAFB}"/>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rcRect/>
        <a:stretch/>
      </xdr:blipFill>
      <xdr:spPr>
        <a:xfrm>
          <a:off x="394335" y="1535667"/>
          <a:ext cx="3400421" cy="2392677"/>
        </a:xfrm>
        <a:prstGeom prst="rect">
          <a:avLst/>
        </a:prstGeom>
      </xdr:spPr>
    </xdr:pic>
    <xdr:clientData/>
  </xdr:twoCellAnchor>
  <xdr:twoCellAnchor editAs="oneCell">
    <xdr:from>
      <xdr:col>1</xdr:col>
      <xdr:colOff>61595</xdr:colOff>
      <xdr:row>37</xdr:row>
      <xdr:rowOff>75962</xdr:rowOff>
    </xdr:from>
    <xdr:to>
      <xdr:col>6</xdr:col>
      <xdr:colOff>464820</xdr:colOff>
      <xdr:row>50</xdr:row>
      <xdr:rowOff>123587</xdr:rowOff>
    </xdr:to>
    <xdr:pic>
      <xdr:nvPicPr>
        <xdr:cNvPr id="8" name="Imagen 7">
          <a:extLst>
            <a:ext uri="{FF2B5EF4-FFF2-40B4-BE49-F238E27FC236}">
              <a16:creationId xmlns:a16="http://schemas.microsoft.com/office/drawing/2014/main" id="{D6C4EDCD-FAAB-469F-8BB9-ABF0CE4D56E6}"/>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rcRect/>
        <a:stretch/>
      </xdr:blipFill>
      <xdr:spPr>
        <a:xfrm>
          <a:off x="313055" y="7490222"/>
          <a:ext cx="3451225" cy="2425065"/>
        </a:xfrm>
        <a:prstGeom prst="rect">
          <a:avLst/>
        </a:prstGeom>
      </xdr:spPr>
    </xdr:pic>
    <xdr:clientData/>
  </xdr:twoCellAnchor>
  <xdr:twoCellAnchor editAs="oneCell">
    <xdr:from>
      <xdr:col>7</xdr:col>
      <xdr:colOff>102870</xdr:colOff>
      <xdr:row>37</xdr:row>
      <xdr:rowOff>91440</xdr:rowOff>
    </xdr:from>
    <xdr:to>
      <xdr:col>11</xdr:col>
      <xdr:colOff>179069</xdr:colOff>
      <xdr:row>50</xdr:row>
      <xdr:rowOff>136683</xdr:rowOff>
    </xdr:to>
    <xdr:pic>
      <xdr:nvPicPr>
        <xdr:cNvPr id="9" name="Imagen 8">
          <a:extLst>
            <a:ext uri="{FF2B5EF4-FFF2-40B4-BE49-F238E27FC236}">
              <a16:creationId xmlns:a16="http://schemas.microsoft.com/office/drawing/2014/main" id="{791F202D-6CF3-47A5-9F7B-2D8FF733509C}"/>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rcRect/>
        <a:stretch/>
      </xdr:blipFill>
      <xdr:spPr>
        <a:xfrm>
          <a:off x="4057650" y="7505700"/>
          <a:ext cx="3459479" cy="2422683"/>
        </a:xfrm>
        <a:prstGeom prst="rect">
          <a:avLst/>
        </a:prstGeom>
      </xdr:spPr>
    </xdr:pic>
    <xdr:clientData/>
  </xdr:twoCellAnchor>
  <xdr:twoCellAnchor editAs="oneCell">
    <xdr:from>
      <xdr:col>1</xdr:col>
      <xdr:colOff>104140</xdr:colOff>
      <xdr:row>53</xdr:row>
      <xdr:rowOff>109537</xdr:rowOff>
    </xdr:from>
    <xdr:to>
      <xdr:col>6</xdr:col>
      <xdr:colOff>507365</xdr:colOff>
      <xdr:row>66</xdr:row>
      <xdr:rowOff>157162</xdr:rowOff>
    </xdr:to>
    <xdr:pic>
      <xdr:nvPicPr>
        <xdr:cNvPr id="10" name="Imagen 9">
          <a:extLst>
            <a:ext uri="{FF2B5EF4-FFF2-40B4-BE49-F238E27FC236}">
              <a16:creationId xmlns:a16="http://schemas.microsoft.com/office/drawing/2014/main" id="{68C9BC73-5B75-4DE8-8B23-C35323652FD0}"/>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rcRect/>
        <a:stretch/>
      </xdr:blipFill>
      <xdr:spPr>
        <a:xfrm>
          <a:off x="355600" y="10472737"/>
          <a:ext cx="3451225" cy="2425065"/>
        </a:xfrm>
        <a:prstGeom prst="rect">
          <a:avLst/>
        </a:prstGeom>
      </xdr:spPr>
    </xdr:pic>
    <xdr:clientData/>
  </xdr:twoCellAnchor>
  <xdr:twoCellAnchor editAs="oneCell">
    <xdr:from>
      <xdr:col>7</xdr:col>
      <xdr:colOff>63500</xdr:colOff>
      <xdr:row>85</xdr:row>
      <xdr:rowOff>64771</xdr:rowOff>
    </xdr:from>
    <xdr:to>
      <xdr:col>11</xdr:col>
      <xdr:colOff>142875</xdr:colOff>
      <xdr:row>98</xdr:row>
      <xdr:rowOff>112396</xdr:rowOff>
    </xdr:to>
    <xdr:pic>
      <xdr:nvPicPr>
        <xdr:cNvPr id="11" name="Imagen 10">
          <a:extLst>
            <a:ext uri="{FF2B5EF4-FFF2-40B4-BE49-F238E27FC236}">
              <a16:creationId xmlns:a16="http://schemas.microsoft.com/office/drawing/2014/main" id="{9EE435AE-DD20-4392-9075-7BF8D6887A04}"/>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rcRect/>
        <a:stretch/>
      </xdr:blipFill>
      <xdr:spPr>
        <a:xfrm>
          <a:off x="4018280" y="16310611"/>
          <a:ext cx="3462655" cy="2425065"/>
        </a:xfrm>
        <a:prstGeom prst="rect">
          <a:avLst/>
        </a:prstGeom>
      </xdr:spPr>
    </xdr:pic>
    <xdr:clientData/>
  </xdr:twoCellAnchor>
  <xdr:twoCellAnchor editAs="oneCell">
    <xdr:from>
      <xdr:col>7</xdr:col>
      <xdr:colOff>114299</xdr:colOff>
      <xdr:row>69</xdr:row>
      <xdr:rowOff>150258</xdr:rowOff>
    </xdr:from>
    <xdr:to>
      <xdr:col>11</xdr:col>
      <xdr:colOff>154302</xdr:colOff>
      <xdr:row>82</xdr:row>
      <xdr:rowOff>168354</xdr:rowOff>
    </xdr:to>
    <xdr:pic>
      <xdr:nvPicPr>
        <xdr:cNvPr id="12" name="Imagen 11">
          <a:extLst>
            <a:ext uri="{FF2B5EF4-FFF2-40B4-BE49-F238E27FC236}">
              <a16:creationId xmlns:a16="http://schemas.microsoft.com/office/drawing/2014/main" id="{27860B9D-30F2-4F87-B57D-440814A5A559}"/>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rcRect/>
        <a:stretch/>
      </xdr:blipFill>
      <xdr:spPr>
        <a:xfrm>
          <a:off x="4069079" y="13454778"/>
          <a:ext cx="3423283" cy="2395536"/>
        </a:xfrm>
        <a:prstGeom prst="rect">
          <a:avLst/>
        </a:prstGeom>
      </xdr:spPr>
    </xdr:pic>
    <xdr:clientData/>
  </xdr:twoCellAnchor>
  <xdr:twoCellAnchor editAs="oneCell">
    <xdr:from>
      <xdr:col>1</xdr:col>
      <xdr:colOff>87630</xdr:colOff>
      <xdr:row>69</xdr:row>
      <xdr:rowOff>107632</xdr:rowOff>
    </xdr:from>
    <xdr:to>
      <xdr:col>6</xdr:col>
      <xdr:colOff>490855</xdr:colOff>
      <xdr:row>82</xdr:row>
      <xdr:rowOff>155257</xdr:rowOff>
    </xdr:to>
    <xdr:pic>
      <xdr:nvPicPr>
        <xdr:cNvPr id="13" name="Imagen 12">
          <a:extLst>
            <a:ext uri="{FF2B5EF4-FFF2-40B4-BE49-F238E27FC236}">
              <a16:creationId xmlns:a16="http://schemas.microsoft.com/office/drawing/2014/main" id="{C041C471-3DC1-4C7E-A486-9BF8F5F62567}"/>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rcRect/>
        <a:stretch/>
      </xdr:blipFill>
      <xdr:spPr>
        <a:xfrm>
          <a:off x="339090" y="13412152"/>
          <a:ext cx="3451225" cy="2425065"/>
        </a:xfrm>
        <a:prstGeom prst="rect">
          <a:avLst/>
        </a:prstGeom>
      </xdr:spPr>
    </xdr:pic>
    <xdr:clientData/>
  </xdr:twoCellAnchor>
  <xdr:twoCellAnchor editAs="oneCell">
    <xdr:from>
      <xdr:col>7</xdr:col>
      <xdr:colOff>167640</xdr:colOff>
      <xdr:row>53</xdr:row>
      <xdr:rowOff>172641</xdr:rowOff>
    </xdr:from>
    <xdr:to>
      <xdr:col>11</xdr:col>
      <xdr:colOff>196211</xdr:colOff>
      <xdr:row>66</xdr:row>
      <xdr:rowOff>182163</xdr:rowOff>
    </xdr:to>
    <xdr:pic>
      <xdr:nvPicPr>
        <xdr:cNvPr id="14" name="Imagen 13">
          <a:extLst>
            <a:ext uri="{FF2B5EF4-FFF2-40B4-BE49-F238E27FC236}">
              <a16:creationId xmlns:a16="http://schemas.microsoft.com/office/drawing/2014/main" id="{63EA31D5-20FA-4B1D-A174-86FB2AAA3984}"/>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rcRect/>
        <a:stretch/>
      </xdr:blipFill>
      <xdr:spPr>
        <a:xfrm>
          <a:off x="4122420" y="10535841"/>
          <a:ext cx="3411851" cy="2386962"/>
        </a:xfrm>
        <a:prstGeom prst="rect">
          <a:avLst/>
        </a:prstGeom>
      </xdr:spPr>
    </xdr:pic>
    <xdr:clientData/>
  </xdr:twoCellAnchor>
  <xdr:twoCellAnchor editAs="oneCell">
    <xdr:from>
      <xdr:col>1</xdr:col>
      <xdr:colOff>144780</xdr:colOff>
      <xdr:row>85</xdr:row>
      <xdr:rowOff>80249</xdr:rowOff>
    </xdr:from>
    <xdr:to>
      <xdr:col>6</xdr:col>
      <xdr:colOff>544829</xdr:colOff>
      <xdr:row>98</xdr:row>
      <xdr:rowOff>125492</xdr:rowOff>
    </xdr:to>
    <xdr:pic>
      <xdr:nvPicPr>
        <xdr:cNvPr id="15" name="Imagen 14">
          <a:extLst>
            <a:ext uri="{FF2B5EF4-FFF2-40B4-BE49-F238E27FC236}">
              <a16:creationId xmlns:a16="http://schemas.microsoft.com/office/drawing/2014/main" id="{392DDE98-3374-4E8C-8851-5077DEDA55C4}"/>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rcRect/>
        <a:stretch/>
      </xdr:blipFill>
      <xdr:spPr>
        <a:xfrm>
          <a:off x="396240" y="16326089"/>
          <a:ext cx="3448049" cy="2422683"/>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1C640CF3-84D3-4224-9297-54EBE550E008}"/>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184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DF01A1FA-C841-4318-B8C6-9E5C5BD06B83}"/>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25804" y="106680"/>
          <a:ext cx="928691" cy="321945"/>
        </a:xfrm>
        <a:prstGeom prst="rect">
          <a:avLst/>
        </a:prstGeom>
      </xdr:spPr>
    </xdr:pic>
    <xdr:clientData/>
  </xdr:oneCellAnchor>
  <xdr:twoCellAnchor editAs="oneCell">
    <xdr:from>
      <xdr:col>2</xdr:col>
      <xdr:colOff>83819</xdr:colOff>
      <xdr:row>6</xdr:row>
      <xdr:rowOff>104771</xdr:rowOff>
    </xdr:from>
    <xdr:to>
      <xdr:col>6</xdr:col>
      <xdr:colOff>746621</xdr:colOff>
      <xdr:row>19</xdr:row>
      <xdr:rowOff>131702</xdr:rowOff>
    </xdr:to>
    <xdr:pic>
      <xdr:nvPicPr>
        <xdr:cNvPr id="4" name="Imagen 3">
          <a:extLst>
            <a:ext uri="{FF2B5EF4-FFF2-40B4-BE49-F238E27FC236}">
              <a16:creationId xmlns:a16="http://schemas.microsoft.com/office/drawing/2014/main" id="{2770DC21-85F9-4F97-ACEC-4B908D34265F}"/>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609599" y="1842131"/>
          <a:ext cx="3383142" cy="2419611"/>
        </a:xfrm>
        <a:prstGeom prst="rect">
          <a:avLst/>
        </a:prstGeom>
      </xdr:spPr>
    </xdr:pic>
    <xdr:clientData/>
  </xdr:twoCellAnchor>
  <xdr:twoCellAnchor editAs="oneCell">
    <xdr:from>
      <xdr:col>1</xdr:col>
      <xdr:colOff>150787</xdr:colOff>
      <xdr:row>203</xdr:row>
      <xdr:rowOff>38174</xdr:rowOff>
    </xdr:from>
    <xdr:to>
      <xdr:col>6</xdr:col>
      <xdr:colOff>832099</xdr:colOff>
      <xdr:row>216</xdr:row>
      <xdr:rowOff>140810</xdr:rowOff>
    </xdr:to>
    <xdr:pic>
      <xdr:nvPicPr>
        <xdr:cNvPr id="5" name="Imagen 4">
          <a:extLst>
            <a:ext uri="{FF2B5EF4-FFF2-40B4-BE49-F238E27FC236}">
              <a16:creationId xmlns:a16="http://schemas.microsoft.com/office/drawing/2014/main" id="{FE651871-9A31-4DE8-9879-5B001F23639C}"/>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356527" y="41650994"/>
          <a:ext cx="3721692" cy="2678196"/>
        </a:xfrm>
        <a:prstGeom prst="rect">
          <a:avLst/>
        </a:prstGeom>
      </xdr:spPr>
    </xdr:pic>
    <xdr:clientData/>
  </xdr:twoCellAnchor>
  <xdr:twoCellAnchor editAs="oneCell">
    <xdr:from>
      <xdr:col>7</xdr:col>
      <xdr:colOff>284125</xdr:colOff>
      <xdr:row>203</xdr:row>
      <xdr:rowOff>57500</xdr:rowOff>
    </xdr:from>
    <xdr:to>
      <xdr:col>11</xdr:col>
      <xdr:colOff>180621</xdr:colOff>
      <xdr:row>216</xdr:row>
      <xdr:rowOff>153459</xdr:rowOff>
    </xdr:to>
    <xdr:pic>
      <xdr:nvPicPr>
        <xdr:cNvPr id="6" name="Imagen 5">
          <a:extLst>
            <a:ext uri="{FF2B5EF4-FFF2-40B4-BE49-F238E27FC236}">
              <a16:creationId xmlns:a16="http://schemas.microsoft.com/office/drawing/2014/main" id="{088EC549-2B52-4A75-AEC8-00C9BCD23606}"/>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4650385" y="41670320"/>
          <a:ext cx="3744596" cy="2671519"/>
        </a:xfrm>
        <a:prstGeom prst="rect">
          <a:avLst/>
        </a:prstGeom>
      </xdr:spPr>
    </xdr:pic>
    <xdr:clientData/>
  </xdr:twoCellAnchor>
  <xdr:twoCellAnchor editAs="oneCell">
    <xdr:from>
      <xdr:col>7</xdr:col>
      <xdr:colOff>108684</xdr:colOff>
      <xdr:row>220</xdr:row>
      <xdr:rowOff>281748</xdr:rowOff>
    </xdr:from>
    <xdr:to>
      <xdr:col>11</xdr:col>
      <xdr:colOff>510268</xdr:colOff>
      <xdr:row>232</xdr:row>
      <xdr:rowOff>168914</xdr:rowOff>
    </xdr:to>
    <xdr:pic>
      <xdr:nvPicPr>
        <xdr:cNvPr id="7" name="Imagen 6">
          <a:extLst>
            <a:ext uri="{FF2B5EF4-FFF2-40B4-BE49-F238E27FC236}">
              <a16:creationId xmlns:a16="http://schemas.microsoft.com/office/drawing/2014/main" id="{453BDACF-BD1E-473C-AB9D-02C24D3C06BD}"/>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4474944" y="45696948"/>
          <a:ext cx="4249684" cy="2279846"/>
        </a:xfrm>
        <a:prstGeom prst="rect">
          <a:avLst/>
        </a:prstGeom>
      </xdr:spPr>
    </xdr:pic>
    <xdr:clientData/>
  </xdr:twoCellAnchor>
  <xdr:twoCellAnchor editAs="oneCell">
    <xdr:from>
      <xdr:col>7</xdr:col>
      <xdr:colOff>91676</xdr:colOff>
      <xdr:row>138</xdr:row>
      <xdr:rowOff>196703</xdr:rowOff>
    </xdr:from>
    <xdr:to>
      <xdr:col>11</xdr:col>
      <xdr:colOff>498891</xdr:colOff>
      <xdr:row>151</xdr:row>
      <xdr:rowOff>75364</xdr:rowOff>
    </xdr:to>
    <xdr:pic>
      <xdr:nvPicPr>
        <xdr:cNvPr id="8" name="Imagen 7">
          <a:extLst>
            <a:ext uri="{FF2B5EF4-FFF2-40B4-BE49-F238E27FC236}">
              <a16:creationId xmlns:a16="http://schemas.microsoft.com/office/drawing/2014/main" id="{CDEFEAED-185D-4CA4-ACF6-67FDE3BEB345}"/>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4457936" y="28901243"/>
          <a:ext cx="4255315" cy="2271341"/>
        </a:xfrm>
        <a:prstGeom prst="rect">
          <a:avLst/>
        </a:prstGeom>
      </xdr:spPr>
    </xdr:pic>
    <xdr:clientData/>
  </xdr:twoCellAnchor>
  <xdr:twoCellAnchor editAs="oneCell">
    <xdr:from>
      <xdr:col>1</xdr:col>
      <xdr:colOff>135699</xdr:colOff>
      <xdr:row>139</xdr:row>
      <xdr:rowOff>50478</xdr:rowOff>
    </xdr:from>
    <xdr:to>
      <xdr:col>6</xdr:col>
      <xdr:colOff>948126</xdr:colOff>
      <xdr:row>150</xdr:row>
      <xdr:rowOff>112052</xdr:rowOff>
    </xdr:to>
    <xdr:pic>
      <xdr:nvPicPr>
        <xdr:cNvPr id="9" name="Imagen 8">
          <a:extLst>
            <a:ext uri="{FF2B5EF4-FFF2-40B4-BE49-F238E27FC236}">
              <a16:creationId xmlns:a16="http://schemas.microsoft.com/office/drawing/2014/main" id="{559EB07A-B38C-418E-8468-AB93C83FFA5B}"/>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341439" y="28953138"/>
          <a:ext cx="3852807" cy="2073254"/>
        </a:xfrm>
        <a:prstGeom prst="rect">
          <a:avLst/>
        </a:prstGeom>
      </xdr:spPr>
    </xdr:pic>
    <xdr:clientData/>
  </xdr:twoCellAnchor>
  <xdr:twoCellAnchor editAs="oneCell">
    <xdr:from>
      <xdr:col>1</xdr:col>
      <xdr:colOff>141884</xdr:colOff>
      <xdr:row>155</xdr:row>
      <xdr:rowOff>104598</xdr:rowOff>
    </xdr:from>
    <xdr:to>
      <xdr:col>6</xdr:col>
      <xdr:colOff>960988</xdr:colOff>
      <xdr:row>166</xdr:row>
      <xdr:rowOff>169510</xdr:rowOff>
    </xdr:to>
    <xdr:pic>
      <xdr:nvPicPr>
        <xdr:cNvPr id="10" name="Imagen 9">
          <a:extLst>
            <a:ext uri="{FF2B5EF4-FFF2-40B4-BE49-F238E27FC236}">
              <a16:creationId xmlns:a16="http://schemas.microsoft.com/office/drawing/2014/main" id="{3D5B065A-6110-4707-9BE7-B33C7A3B8D16}"/>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347624" y="31994298"/>
          <a:ext cx="3859484" cy="2076592"/>
        </a:xfrm>
        <a:prstGeom prst="rect">
          <a:avLst/>
        </a:prstGeom>
      </xdr:spPr>
    </xdr:pic>
    <xdr:clientData/>
  </xdr:twoCellAnchor>
  <xdr:twoCellAnchor editAs="oneCell">
    <xdr:from>
      <xdr:col>7</xdr:col>
      <xdr:colOff>103106</xdr:colOff>
      <xdr:row>155</xdr:row>
      <xdr:rowOff>38044</xdr:rowOff>
    </xdr:from>
    <xdr:to>
      <xdr:col>11</xdr:col>
      <xdr:colOff>513993</xdr:colOff>
      <xdr:row>167</xdr:row>
      <xdr:rowOff>124484</xdr:rowOff>
    </xdr:to>
    <xdr:pic>
      <xdr:nvPicPr>
        <xdr:cNvPr id="11" name="Imagen 10">
          <a:extLst>
            <a:ext uri="{FF2B5EF4-FFF2-40B4-BE49-F238E27FC236}">
              <a16:creationId xmlns:a16="http://schemas.microsoft.com/office/drawing/2014/main" id="{BDE1F071-549C-47F7-B3D6-5FF7A057A624}"/>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4469366" y="31927744"/>
          <a:ext cx="4258987" cy="2281000"/>
        </a:xfrm>
        <a:prstGeom prst="rect">
          <a:avLst/>
        </a:prstGeom>
      </xdr:spPr>
    </xdr:pic>
    <xdr:clientData/>
  </xdr:twoCellAnchor>
  <xdr:twoCellAnchor editAs="oneCell">
    <xdr:from>
      <xdr:col>3</xdr:col>
      <xdr:colOff>443230</xdr:colOff>
      <xdr:row>170</xdr:row>
      <xdr:rowOff>82503</xdr:rowOff>
    </xdr:from>
    <xdr:to>
      <xdr:col>5</xdr:col>
      <xdr:colOff>534920</xdr:colOff>
      <xdr:row>183</xdr:row>
      <xdr:rowOff>112469</xdr:rowOff>
    </xdr:to>
    <xdr:pic>
      <xdr:nvPicPr>
        <xdr:cNvPr id="12" name="Imagen 11">
          <a:extLst>
            <a:ext uri="{FF2B5EF4-FFF2-40B4-BE49-F238E27FC236}">
              <a16:creationId xmlns:a16="http://schemas.microsoft.com/office/drawing/2014/main" id="{FE937540-A24F-4E3B-BB85-B446523949CE}"/>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1540510" y="34761123"/>
          <a:ext cx="1425190" cy="2422646"/>
        </a:xfrm>
        <a:prstGeom prst="rect">
          <a:avLst/>
        </a:prstGeom>
      </xdr:spPr>
    </xdr:pic>
    <xdr:clientData/>
  </xdr:twoCellAnchor>
  <xdr:twoCellAnchor editAs="oneCell">
    <xdr:from>
      <xdr:col>7</xdr:col>
      <xdr:colOff>108958</xdr:colOff>
      <xdr:row>170</xdr:row>
      <xdr:rowOff>126015</xdr:rowOff>
    </xdr:from>
    <xdr:to>
      <xdr:col>11</xdr:col>
      <xdr:colOff>527189</xdr:colOff>
      <xdr:row>183</xdr:row>
      <xdr:rowOff>12021</xdr:rowOff>
    </xdr:to>
    <xdr:pic>
      <xdr:nvPicPr>
        <xdr:cNvPr id="13" name="Imagen 12">
          <a:extLst>
            <a:ext uri="{FF2B5EF4-FFF2-40B4-BE49-F238E27FC236}">
              <a16:creationId xmlns:a16="http://schemas.microsoft.com/office/drawing/2014/main" id="{AF8ADD54-9C3A-4D8C-8ED8-A026287D1557}"/>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4475218" y="34804635"/>
          <a:ext cx="4266331" cy="2278686"/>
        </a:xfrm>
        <a:prstGeom prst="rect">
          <a:avLst/>
        </a:prstGeom>
      </xdr:spPr>
    </xdr:pic>
    <xdr:clientData/>
  </xdr:twoCellAnchor>
  <xdr:twoCellAnchor editAs="oneCell">
    <xdr:from>
      <xdr:col>1</xdr:col>
      <xdr:colOff>138791</xdr:colOff>
      <xdr:row>187</xdr:row>
      <xdr:rowOff>75992</xdr:rowOff>
    </xdr:from>
    <xdr:to>
      <xdr:col>6</xdr:col>
      <xdr:colOff>954556</xdr:colOff>
      <xdr:row>198</xdr:row>
      <xdr:rowOff>137566</xdr:rowOff>
    </xdr:to>
    <xdr:pic>
      <xdr:nvPicPr>
        <xdr:cNvPr id="14" name="Imagen 13">
          <a:extLst>
            <a:ext uri="{FF2B5EF4-FFF2-40B4-BE49-F238E27FC236}">
              <a16:creationId xmlns:a16="http://schemas.microsoft.com/office/drawing/2014/main" id="{2820A787-2C13-43E5-8A9E-8EF7BCED008C}"/>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344531" y="37939772"/>
          <a:ext cx="3856145" cy="2073254"/>
        </a:xfrm>
        <a:prstGeom prst="rect">
          <a:avLst/>
        </a:prstGeom>
      </xdr:spPr>
    </xdr:pic>
    <xdr:clientData/>
  </xdr:twoCellAnchor>
  <xdr:twoCellAnchor editAs="oneCell">
    <xdr:from>
      <xdr:col>1</xdr:col>
      <xdr:colOff>153482</xdr:colOff>
      <xdr:row>40</xdr:row>
      <xdr:rowOff>75990</xdr:rowOff>
    </xdr:from>
    <xdr:to>
      <xdr:col>6</xdr:col>
      <xdr:colOff>975923</xdr:colOff>
      <xdr:row>51</xdr:row>
      <xdr:rowOff>137563</xdr:rowOff>
    </xdr:to>
    <xdr:pic>
      <xdr:nvPicPr>
        <xdr:cNvPr id="15" name="Imagen 14">
          <a:extLst>
            <a:ext uri="{FF2B5EF4-FFF2-40B4-BE49-F238E27FC236}">
              <a16:creationId xmlns:a16="http://schemas.microsoft.com/office/drawing/2014/main" id="{8E8BC4F6-A606-4CE0-A7B1-0652FBA4F9DA}"/>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359222" y="8572290"/>
          <a:ext cx="3862821" cy="2073253"/>
        </a:xfrm>
        <a:prstGeom prst="rect">
          <a:avLst/>
        </a:prstGeom>
      </xdr:spPr>
    </xdr:pic>
    <xdr:clientData/>
  </xdr:twoCellAnchor>
  <xdr:twoCellAnchor editAs="oneCell">
    <xdr:from>
      <xdr:col>7</xdr:col>
      <xdr:colOff>80791</xdr:colOff>
      <xdr:row>39</xdr:row>
      <xdr:rowOff>111659</xdr:rowOff>
    </xdr:from>
    <xdr:to>
      <xdr:col>11</xdr:col>
      <xdr:colOff>506367</xdr:colOff>
      <xdr:row>51</xdr:row>
      <xdr:rowOff>177418</xdr:rowOff>
    </xdr:to>
    <xdr:pic>
      <xdr:nvPicPr>
        <xdr:cNvPr id="16" name="Imagen 15">
          <a:extLst>
            <a:ext uri="{FF2B5EF4-FFF2-40B4-BE49-F238E27FC236}">
              <a16:creationId xmlns:a16="http://schemas.microsoft.com/office/drawing/2014/main" id="{E8A464FE-DEEE-45F7-9D5D-630D6C8E6CD3}"/>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4447051" y="8409839"/>
          <a:ext cx="4273676" cy="2275559"/>
        </a:xfrm>
        <a:prstGeom prst="rect">
          <a:avLst/>
        </a:prstGeom>
      </xdr:spPr>
    </xdr:pic>
    <xdr:clientData/>
  </xdr:twoCellAnchor>
  <xdr:twoCellAnchor editAs="oneCell">
    <xdr:from>
      <xdr:col>1</xdr:col>
      <xdr:colOff>103998</xdr:colOff>
      <xdr:row>56</xdr:row>
      <xdr:rowOff>183457</xdr:rowOff>
    </xdr:from>
    <xdr:to>
      <xdr:col>6</xdr:col>
      <xdr:colOff>909750</xdr:colOff>
      <xdr:row>68</xdr:row>
      <xdr:rowOff>37585</xdr:rowOff>
    </xdr:to>
    <xdr:pic>
      <xdr:nvPicPr>
        <xdr:cNvPr id="17" name="Imagen 16">
          <a:extLst>
            <a:ext uri="{FF2B5EF4-FFF2-40B4-BE49-F238E27FC236}">
              <a16:creationId xmlns:a16="http://schemas.microsoft.com/office/drawing/2014/main" id="{407A9336-8B83-4D4F-A132-7198BAE6BE49}"/>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309738" y="11941117"/>
          <a:ext cx="3846132" cy="2063928"/>
        </a:xfrm>
        <a:prstGeom prst="rect">
          <a:avLst/>
        </a:prstGeom>
      </xdr:spPr>
    </xdr:pic>
    <xdr:clientData/>
  </xdr:twoCellAnchor>
  <xdr:twoCellAnchor editAs="oneCell">
    <xdr:from>
      <xdr:col>1</xdr:col>
      <xdr:colOff>163093</xdr:colOff>
      <xdr:row>220</xdr:row>
      <xdr:rowOff>348134</xdr:rowOff>
    </xdr:from>
    <xdr:to>
      <xdr:col>6</xdr:col>
      <xdr:colOff>974891</xdr:colOff>
      <xdr:row>232</xdr:row>
      <xdr:rowOff>27007</xdr:rowOff>
    </xdr:to>
    <xdr:pic>
      <xdr:nvPicPr>
        <xdr:cNvPr id="18" name="Imagen 17">
          <a:extLst>
            <a:ext uri="{FF2B5EF4-FFF2-40B4-BE49-F238E27FC236}">
              <a16:creationId xmlns:a16="http://schemas.microsoft.com/office/drawing/2014/main" id="{1F04809D-5E6F-4170-8E58-6248FB4B4428}"/>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368833" y="45763334"/>
          <a:ext cx="3852178" cy="2071553"/>
        </a:xfrm>
        <a:prstGeom prst="rect">
          <a:avLst/>
        </a:prstGeom>
      </xdr:spPr>
    </xdr:pic>
    <xdr:clientData/>
  </xdr:twoCellAnchor>
  <xdr:twoCellAnchor editAs="oneCell">
    <xdr:from>
      <xdr:col>7</xdr:col>
      <xdr:colOff>116914</xdr:colOff>
      <xdr:row>56</xdr:row>
      <xdr:rowOff>131594</xdr:rowOff>
    </xdr:from>
    <xdr:to>
      <xdr:col>11</xdr:col>
      <xdr:colOff>513114</xdr:colOff>
      <xdr:row>69</xdr:row>
      <xdr:rowOff>13928</xdr:rowOff>
    </xdr:to>
    <xdr:pic>
      <xdr:nvPicPr>
        <xdr:cNvPr id="19" name="Imagen 18">
          <a:extLst>
            <a:ext uri="{FF2B5EF4-FFF2-40B4-BE49-F238E27FC236}">
              <a16:creationId xmlns:a16="http://schemas.microsoft.com/office/drawing/2014/main" id="{82CAD2A8-3645-4F4A-B002-DEB66532E651}"/>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4483174" y="11889254"/>
          <a:ext cx="4244300" cy="2275014"/>
        </a:xfrm>
        <a:prstGeom prst="rect">
          <a:avLst/>
        </a:prstGeom>
      </xdr:spPr>
    </xdr:pic>
    <xdr:clientData/>
  </xdr:twoCellAnchor>
  <xdr:twoCellAnchor editAs="oneCell">
    <xdr:from>
      <xdr:col>7</xdr:col>
      <xdr:colOff>345991</xdr:colOff>
      <xdr:row>23</xdr:row>
      <xdr:rowOff>55890</xdr:rowOff>
    </xdr:from>
    <xdr:to>
      <xdr:col>11</xdr:col>
      <xdr:colOff>382685</xdr:colOff>
      <xdr:row>34</xdr:row>
      <xdr:rowOff>114124</xdr:rowOff>
    </xdr:to>
    <xdr:pic>
      <xdr:nvPicPr>
        <xdr:cNvPr id="20" name="Imagen 19">
          <a:extLst>
            <a:ext uri="{FF2B5EF4-FFF2-40B4-BE49-F238E27FC236}">
              <a16:creationId xmlns:a16="http://schemas.microsoft.com/office/drawing/2014/main" id="{46296032-4501-4CE6-81ED-19AF7E209AC4}"/>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4712251" y="4978410"/>
          <a:ext cx="3884794" cy="2069914"/>
        </a:xfrm>
        <a:prstGeom prst="rect">
          <a:avLst/>
        </a:prstGeom>
      </xdr:spPr>
    </xdr:pic>
    <xdr:clientData/>
  </xdr:twoCellAnchor>
  <xdr:twoCellAnchor editAs="oneCell">
    <xdr:from>
      <xdr:col>1</xdr:col>
      <xdr:colOff>35205</xdr:colOff>
      <xdr:row>23</xdr:row>
      <xdr:rowOff>83722</xdr:rowOff>
    </xdr:from>
    <xdr:to>
      <xdr:col>6</xdr:col>
      <xdr:colOff>977816</xdr:colOff>
      <xdr:row>34</xdr:row>
      <xdr:rowOff>135281</xdr:rowOff>
    </xdr:to>
    <xdr:pic>
      <xdr:nvPicPr>
        <xdr:cNvPr id="21" name="Imagen 20">
          <a:extLst>
            <a:ext uri="{FF2B5EF4-FFF2-40B4-BE49-F238E27FC236}">
              <a16:creationId xmlns:a16="http://schemas.microsoft.com/office/drawing/2014/main" id="{C7091B1E-7B17-4A62-A042-1CCC0072E25F}"/>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a:off x="240945" y="5006242"/>
          <a:ext cx="3982991" cy="2063239"/>
        </a:xfrm>
        <a:prstGeom prst="rect">
          <a:avLst/>
        </a:prstGeom>
      </xdr:spPr>
    </xdr:pic>
    <xdr:clientData/>
  </xdr:twoCellAnchor>
  <xdr:twoCellAnchor editAs="oneCell">
    <xdr:from>
      <xdr:col>7</xdr:col>
      <xdr:colOff>260171</xdr:colOff>
      <xdr:row>7</xdr:row>
      <xdr:rowOff>91453</xdr:rowOff>
    </xdr:from>
    <xdr:to>
      <xdr:col>11</xdr:col>
      <xdr:colOff>286851</xdr:colOff>
      <xdr:row>18</xdr:row>
      <xdr:rowOff>132998</xdr:rowOff>
    </xdr:to>
    <xdr:pic>
      <xdr:nvPicPr>
        <xdr:cNvPr id="22" name="Imagen 21">
          <a:extLst>
            <a:ext uri="{FF2B5EF4-FFF2-40B4-BE49-F238E27FC236}">
              <a16:creationId xmlns:a16="http://schemas.microsoft.com/office/drawing/2014/main" id="{85FA3D53-A50E-4736-9FDC-2E00A2CE8B33}"/>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a:ext>
          </a:extLst>
        </a:blip>
        <a:stretch>
          <a:fillRect/>
        </a:stretch>
      </xdr:blipFill>
      <xdr:spPr>
        <a:xfrm>
          <a:off x="4626431" y="2026933"/>
          <a:ext cx="3874780" cy="2053225"/>
        </a:xfrm>
        <a:prstGeom prst="rect">
          <a:avLst/>
        </a:prstGeom>
      </xdr:spPr>
    </xdr:pic>
    <xdr:clientData/>
  </xdr:twoCellAnchor>
  <xdr:twoCellAnchor editAs="oneCell">
    <xdr:from>
      <xdr:col>1</xdr:col>
      <xdr:colOff>175127</xdr:colOff>
      <xdr:row>73</xdr:row>
      <xdr:rowOff>39654</xdr:rowOff>
    </xdr:from>
    <xdr:to>
      <xdr:col>6</xdr:col>
      <xdr:colOff>984217</xdr:colOff>
      <xdr:row>84</xdr:row>
      <xdr:rowOff>107904</xdr:rowOff>
    </xdr:to>
    <xdr:pic>
      <xdr:nvPicPr>
        <xdr:cNvPr id="23" name="Imagen 22">
          <a:extLst>
            <a:ext uri="{FF2B5EF4-FFF2-40B4-BE49-F238E27FC236}">
              <a16:creationId xmlns:a16="http://schemas.microsoft.com/office/drawing/2014/main" id="{26130E46-92FC-4345-98E5-31A814BDE53F}"/>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a:ext>
          </a:extLst>
        </a:blip>
        <a:stretch>
          <a:fillRect/>
        </a:stretch>
      </xdr:blipFill>
      <xdr:spPr>
        <a:xfrm>
          <a:off x="380867" y="14982474"/>
          <a:ext cx="3849470" cy="2079930"/>
        </a:xfrm>
        <a:prstGeom prst="rect">
          <a:avLst/>
        </a:prstGeom>
      </xdr:spPr>
    </xdr:pic>
    <xdr:clientData/>
  </xdr:twoCellAnchor>
  <xdr:twoCellAnchor editAs="oneCell">
    <xdr:from>
      <xdr:col>7</xdr:col>
      <xdr:colOff>325890</xdr:colOff>
      <xdr:row>73</xdr:row>
      <xdr:rowOff>21872</xdr:rowOff>
    </xdr:from>
    <xdr:to>
      <xdr:col>11</xdr:col>
      <xdr:colOff>359245</xdr:colOff>
      <xdr:row>84</xdr:row>
      <xdr:rowOff>80107</xdr:rowOff>
    </xdr:to>
    <xdr:pic>
      <xdr:nvPicPr>
        <xdr:cNvPr id="24" name="Imagen 23">
          <a:extLst>
            <a:ext uri="{FF2B5EF4-FFF2-40B4-BE49-F238E27FC236}">
              <a16:creationId xmlns:a16="http://schemas.microsoft.com/office/drawing/2014/main" id="{3E87E0C6-4867-4938-B8D1-61604B412E31}"/>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a:ext>
          </a:extLst>
        </a:blip>
        <a:stretch>
          <a:fillRect/>
        </a:stretch>
      </xdr:blipFill>
      <xdr:spPr>
        <a:xfrm>
          <a:off x="4692150" y="14964692"/>
          <a:ext cx="3881455" cy="2069915"/>
        </a:xfrm>
        <a:prstGeom prst="rect">
          <a:avLst/>
        </a:prstGeom>
      </xdr:spPr>
    </xdr:pic>
    <xdr:clientData/>
  </xdr:twoCellAnchor>
  <xdr:twoCellAnchor editAs="oneCell">
    <xdr:from>
      <xdr:col>1</xdr:col>
      <xdr:colOff>0</xdr:colOff>
      <xdr:row>121</xdr:row>
      <xdr:rowOff>204106</xdr:rowOff>
    </xdr:from>
    <xdr:to>
      <xdr:col>6</xdr:col>
      <xdr:colOff>1077519</xdr:colOff>
      <xdr:row>134</xdr:row>
      <xdr:rowOff>29027</xdr:rowOff>
    </xdr:to>
    <xdr:pic>
      <xdr:nvPicPr>
        <xdr:cNvPr id="25" name="Imagen 24">
          <a:extLst>
            <a:ext uri="{FF2B5EF4-FFF2-40B4-BE49-F238E27FC236}">
              <a16:creationId xmlns:a16="http://schemas.microsoft.com/office/drawing/2014/main" id="{E6CD22F9-2A88-44B3-B48C-08DE33C8A0C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a:ext>
          </a:extLst>
        </a:blip>
        <a:stretch>
          <a:fillRect/>
        </a:stretch>
      </xdr:blipFill>
      <xdr:spPr>
        <a:xfrm>
          <a:off x="205740" y="24915766"/>
          <a:ext cx="4117899" cy="2225221"/>
        </a:xfrm>
        <a:prstGeom prst="rect">
          <a:avLst/>
        </a:prstGeom>
      </xdr:spPr>
    </xdr:pic>
    <xdr:clientData/>
  </xdr:twoCellAnchor>
  <xdr:twoCellAnchor editAs="oneCell">
    <xdr:from>
      <xdr:col>7</xdr:col>
      <xdr:colOff>456514</xdr:colOff>
      <xdr:row>186</xdr:row>
      <xdr:rowOff>46662</xdr:rowOff>
    </xdr:from>
    <xdr:to>
      <xdr:col>11</xdr:col>
      <xdr:colOff>162743</xdr:colOff>
      <xdr:row>199</xdr:row>
      <xdr:rowOff>181018</xdr:rowOff>
    </xdr:to>
    <xdr:pic>
      <xdr:nvPicPr>
        <xdr:cNvPr id="26" name="Imagen 25">
          <a:extLst>
            <a:ext uri="{FF2B5EF4-FFF2-40B4-BE49-F238E27FC236}">
              <a16:creationId xmlns:a16="http://schemas.microsoft.com/office/drawing/2014/main" id="{0CD1CF04-8C02-4ACD-BBEA-4B8187945C12}"/>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a:ext>
          </a:extLst>
        </a:blip>
        <a:stretch>
          <a:fillRect/>
        </a:stretch>
      </xdr:blipFill>
      <xdr:spPr>
        <a:xfrm>
          <a:off x="4822774" y="37712322"/>
          <a:ext cx="3554329" cy="2527036"/>
        </a:xfrm>
        <a:prstGeom prst="rect">
          <a:avLst/>
        </a:prstGeom>
      </xdr:spPr>
    </xdr:pic>
    <xdr:clientData/>
  </xdr:twoCellAnchor>
  <xdr:twoCellAnchor editAs="oneCell">
    <xdr:from>
      <xdr:col>3</xdr:col>
      <xdr:colOff>115403</xdr:colOff>
      <xdr:row>88</xdr:row>
      <xdr:rowOff>16511</xdr:rowOff>
    </xdr:from>
    <xdr:to>
      <xdr:col>5</xdr:col>
      <xdr:colOff>746943</xdr:colOff>
      <xdr:row>101</xdr:row>
      <xdr:rowOff>164219</xdr:rowOff>
    </xdr:to>
    <xdr:pic>
      <xdr:nvPicPr>
        <xdr:cNvPr id="27" name="Imagen 26">
          <a:extLst>
            <a:ext uri="{FF2B5EF4-FFF2-40B4-BE49-F238E27FC236}">
              <a16:creationId xmlns:a16="http://schemas.microsoft.com/office/drawing/2014/main" id="{84143174-1D03-4A82-8376-9F18AFEA9811}"/>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a:ext>
          </a:extLst>
        </a:blip>
        <a:stretch>
          <a:fillRect/>
        </a:stretch>
      </xdr:blipFill>
      <xdr:spPr>
        <a:xfrm>
          <a:off x="1212683" y="17748251"/>
          <a:ext cx="1965040" cy="2540388"/>
        </a:xfrm>
        <a:prstGeom prst="rect">
          <a:avLst/>
        </a:prstGeom>
      </xdr:spPr>
    </xdr:pic>
    <xdr:clientData/>
  </xdr:twoCellAnchor>
  <xdr:twoCellAnchor editAs="oneCell">
    <xdr:from>
      <xdr:col>1</xdr:col>
      <xdr:colOff>269660</xdr:colOff>
      <xdr:row>105</xdr:row>
      <xdr:rowOff>67262</xdr:rowOff>
    </xdr:from>
    <xdr:to>
      <xdr:col>6</xdr:col>
      <xdr:colOff>632438</xdr:colOff>
      <xdr:row>118</xdr:row>
      <xdr:rowOff>107038</xdr:rowOff>
    </xdr:to>
    <xdr:pic>
      <xdr:nvPicPr>
        <xdr:cNvPr id="28" name="Imagen 27">
          <a:extLst>
            <a:ext uri="{FF2B5EF4-FFF2-40B4-BE49-F238E27FC236}">
              <a16:creationId xmlns:a16="http://schemas.microsoft.com/office/drawing/2014/main" id="{366FF3CB-5B78-43FF-A2F5-219A510B0B0B}"/>
            </a:ext>
          </a:extLst>
        </xdr:cNvPr>
        <xdr:cNvPicPr>
          <a:picLocks noChangeAspect="1"/>
        </xdr:cNvPicPr>
      </xdr:nvPicPr>
      <xdr:blipFill>
        <a:blip xmlns:r="http://schemas.openxmlformats.org/officeDocument/2006/relationships" r:embed="rId27"/>
        <a:stretch>
          <a:fillRect/>
        </a:stretch>
      </xdr:blipFill>
      <xdr:spPr>
        <a:xfrm>
          <a:off x="475400" y="21799502"/>
          <a:ext cx="3403158" cy="2432456"/>
        </a:xfrm>
        <a:prstGeom prst="rect">
          <a:avLst/>
        </a:prstGeom>
      </xdr:spPr>
    </xdr:pic>
    <xdr:clientData/>
  </xdr:twoCellAnchor>
  <xdr:twoCellAnchor editAs="oneCell">
    <xdr:from>
      <xdr:col>7</xdr:col>
      <xdr:colOff>499281</xdr:colOff>
      <xdr:row>105</xdr:row>
      <xdr:rowOff>35320</xdr:rowOff>
    </xdr:from>
    <xdr:to>
      <xdr:col>11</xdr:col>
      <xdr:colOff>79649</xdr:colOff>
      <xdr:row>118</xdr:row>
      <xdr:rowOff>80470</xdr:rowOff>
    </xdr:to>
    <xdr:pic>
      <xdr:nvPicPr>
        <xdr:cNvPr id="29" name="Imagen 28">
          <a:extLst>
            <a:ext uri="{FF2B5EF4-FFF2-40B4-BE49-F238E27FC236}">
              <a16:creationId xmlns:a16="http://schemas.microsoft.com/office/drawing/2014/main" id="{08C3657F-7393-437C-A20B-19622CAB2B6D}"/>
            </a:ext>
          </a:extLst>
        </xdr:cNvPr>
        <xdr:cNvPicPr>
          <a:picLocks noChangeAspect="1"/>
        </xdr:cNvPicPr>
      </xdr:nvPicPr>
      <xdr:blipFill>
        <a:blip xmlns:r="http://schemas.openxmlformats.org/officeDocument/2006/relationships" r:embed="rId28"/>
        <a:stretch>
          <a:fillRect/>
        </a:stretch>
      </xdr:blipFill>
      <xdr:spPr>
        <a:xfrm>
          <a:off x="4865541" y="21767560"/>
          <a:ext cx="3428468" cy="2437830"/>
        </a:xfrm>
        <a:prstGeom prst="rect">
          <a:avLst/>
        </a:prstGeom>
      </xdr:spPr>
    </xdr:pic>
    <xdr:clientData/>
  </xdr:twoCellAnchor>
  <xdr:twoCellAnchor editAs="oneCell">
    <xdr:from>
      <xdr:col>7</xdr:col>
      <xdr:colOff>220204</xdr:colOff>
      <xdr:row>121</xdr:row>
      <xdr:rowOff>144067</xdr:rowOff>
    </xdr:from>
    <xdr:to>
      <xdr:col>11</xdr:col>
      <xdr:colOff>510197</xdr:colOff>
      <xdr:row>133</xdr:row>
      <xdr:rowOff>139774</xdr:rowOff>
    </xdr:to>
    <xdr:pic>
      <xdr:nvPicPr>
        <xdr:cNvPr id="30" name="Imagen 29">
          <a:extLst>
            <a:ext uri="{FF2B5EF4-FFF2-40B4-BE49-F238E27FC236}">
              <a16:creationId xmlns:a16="http://schemas.microsoft.com/office/drawing/2014/main" id="{CF0F7E2A-1834-41CC-B0F5-565E9AFAD55F}"/>
            </a:ext>
          </a:extLst>
        </xdr:cNvPr>
        <xdr:cNvPicPr>
          <a:picLocks noChangeAspect="1"/>
        </xdr:cNvPicPr>
      </xdr:nvPicPr>
      <xdr:blipFill>
        <a:blip xmlns:r="http://schemas.openxmlformats.org/officeDocument/2006/relationships" r:embed="rId29"/>
        <a:stretch>
          <a:fillRect/>
        </a:stretch>
      </xdr:blipFill>
      <xdr:spPr>
        <a:xfrm>
          <a:off x="4586464" y="24863347"/>
          <a:ext cx="4138093" cy="2205507"/>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oneCellAnchor>
    <xdr:from>
      <xdr:col>10</xdr:col>
      <xdr:colOff>326091</xdr:colOff>
      <xdr:row>0</xdr:row>
      <xdr:rowOff>138343</xdr:rowOff>
    </xdr:from>
    <xdr:ext cx="843803" cy="299808"/>
    <xdr:pic>
      <xdr:nvPicPr>
        <xdr:cNvPr id="2" name="2 Imagen">
          <a:extLst>
            <a:ext uri="{FF2B5EF4-FFF2-40B4-BE49-F238E27FC236}">
              <a16:creationId xmlns:a16="http://schemas.microsoft.com/office/drawing/2014/main" id="{613EA988-4D6A-4392-AA3A-83A2EC5E6498}"/>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7656531" y="138343"/>
          <a:ext cx="843803" cy="299808"/>
        </a:xfrm>
        <a:prstGeom prst="rect">
          <a:avLst/>
        </a:prstGeom>
      </xdr:spPr>
    </xdr:pic>
    <xdr:clientData/>
  </xdr:oneCellAnchor>
  <xdr:oneCellAnchor>
    <xdr:from>
      <xdr:col>2</xdr:col>
      <xdr:colOff>200024</xdr:colOff>
      <xdr:row>0</xdr:row>
      <xdr:rowOff>106680</xdr:rowOff>
    </xdr:from>
    <xdr:ext cx="928691" cy="321945"/>
    <xdr:pic>
      <xdr:nvPicPr>
        <xdr:cNvPr id="3" name="4 Imagen">
          <a:extLst>
            <a:ext uri="{FF2B5EF4-FFF2-40B4-BE49-F238E27FC236}">
              <a16:creationId xmlns:a16="http://schemas.microsoft.com/office/drawing/2014/main" id="{35FA434B-27A0-4351-963C-C722317C7CED}"/>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63904" y="106680"/>
          <a:ext cx="928691" cy="321945"/>
        </a:xfrm>
        <a:prstGeom prst="rect">
          <a:avLst/>
        </a:prstGeom>
      </xdr:spPr>
    </xdr:pic>
    <xdr:clientData/>
  </xdr:oneCellAnchor>
  <xdr:twoCellAnchor editAs="oneCell">
    <xdr:from>
      <xdr:col>2</xdr:col>
      <xdr:colOff>123645</xdr:colOff>
      <xdr:row>6</xdr:row>
      <xdr:rowOff>129970</xdr:rowOff>
    </xdr:from>
    <xdr:to>
      <xdr:col>6</xdr:col>
      <xdr:colOff>798980</xdr:colOff>
      <xdr:row>19</xdr:row>
      <xdr:rowOff>135756</xdr:rowOff>
    </xdr:to>
    <xdr:pic>
      <xdr:nvPicPr>
        <xdr:cNvPr id="4" name="Imagen 3">
          <a:extLst>
            <a:ext uri="{FF2B5EF4-FFF2-40B4-BE49-F238E27FC236}">
              <a16:creationId xmlns:a16="http://schemas.microsoft.com/office/drawing/2014/main" id="{4BE6934C-F53D-40C8-91B8-965190A9D9A1}"/>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687525" y="1867330"/>
          <a:ext cx="3395675" cy="2383226"/>
        </a:xfrm>
        <a:prstGeom prst="rect">
          <a:avLst/>
        </a:prstGeom>
      </xdr:spPr>
    </xdr:pic>
    <xdr:clientData/>
  </xdr:twoCellAnchor>
  <xdr:twoCellAnchor editAs="oneCell">
    <xdr:from>
      <xdr:col>7</xdr:col>
      <xdr:colOff>453776</xdr:colOff>
      <xdr:row>6</xdr:row>
      <xdr:rowOff>72820</xdr:rowOff>
    </xdr:from>
    <xdr:to>
      <xdr:col>11</xdr:col>
      <xdr:colOff>21176</xdr:colOff>
      <xdr:row>19</xdr:row>
      <xdr:rowOff>78606</xdr:rowOff>
    </xdr:to>
    <xdr:pic>
      <xdr:nvPicPr>
        <xdr:cNvPr id="5" name="Imagen 4">
          <a:extLst>
            <a:ext uri="{FF2B5EF4-FFF2-40B4-BE49-F238E27FC236}">
              <a16:creationId xmlns:a16="http://schemas.microsoft.com/office/drawing/2014/main" id="{677EF653-A851-458B-8C0D-99AE02D6F37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4858136" y="1810180"/>
          <a:ext cx="3415500" cy="2383226"/>
        </a:xfrm>
        <a:prstGeom prst="rect">
          <a:avLst/>
        </a:prstGeom>
      </xdr:spPr>
    </xdr:pic>
    <xdr:clientData/>
  </xdr:twoCellAnchor>
  <xdr:twoCellAnchor editAs="oneCell">
    <xdr:from>
      <xdr:col>2</xdr:col>
      <xdr:colOff>135997</xdr:colOff>
      <xdr:row>22</xdr:row>
      <xdr:rowOff>69575</xdr:rowOff>
    </xdr:from>
    <xdr:to>
      <xdr:col>6</xdr:col>
      <xdr:colOff>796159</xdr:colOff>
      <xdr:row>35</xdr:row>
      <xdr:rowOff>72327</xdr:rowOff>
    </xdr:to>
    <xdr:pic>
      <xdr:nvPicPr>
        <xdr:cNvPr id="6" name="Imagen 5">
          <a:extLst>
            <a:ext uri="{FF2B5EF4-FFF2-40B4-BE49-F238E27FC236}">
              <a16:creationId xmlns:a16="http://schemas.microsoft.com/office/drawing/2014/main" id="{E192F837-E121-4960-9552-8536A9286BB8}"/>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699877" y="4748255"/>
          <a:ext cx="3380502" cy="2380192"/>
        </a:xfrm>
        <a:prstGeom prst="rect">
          <a:avLst/>
        </a:prstGeom>
      </xdr:spPr>
    </xdr:pic>
    <xdr:clientData/>
  </xdr:twoCellAnchor>
  <xdr:twoCellAnchor editAs="oneCell">
    <xdr:from>
      <xdr:col>8</xdr:col>
      <xdr:colOff>25151</xdr:colOff>
      <xdr:row>22</xdr:row>
      <xdr:rowOff>63295</xdr:rowOff>
    </xdr:from>
    <xdr:to>
      <xdr:col>11</xdr:col>
      <xdr:colOff>164051</xdr:colOff>
      <xdr:row>35</xdr:row>
      <xdr:rowOff>69081</xdr:rowOff>
    </xdr:to>
    <xdr:pic>
      <xdr:nvPicPr>
        <xdr:cNvPr id="7" name="Imagen 6">
          <a:extLst>
            <a:ext uri="{FF2B5EF4-FFF2-40B4-BE49-F238E27FC236}">
              <a16:creationId xmlns:a16="http://schemas.microsoft.com/office/drawing/2014/main" id="{657159EE-E78A-44BD-BD71-4AC1F53B48F5}"/>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5016251" y="4741975"/>
          <a:ext cx="3400260" cy="2383226"/>
        </a:xfrm>
        <a:prstGeom prst="rect">
          <a:avLst/>
        </a:prstGeom>
      </xdr:spPr>
    </xdr:pic>
    <xdr:clientData/>
  </xdr:twoCellAnchor>
  <xdr:twoCellAnchor editAs="oneCell">
    <xdr:from>
      <xdr:col>7</xdr:col>
      <xdr:colOff>339476</xdr:colOff>
      <xdr:row>39</xdr:row>
      <xdr:rowOff>114165</xdr:rowOff>
    </xdr:from>
    <xdr:to>
      <xdr:col>10</xdr:col>
      <xdr:colOff>802226</xdr:colOff>
      <xdr:row>52</xdr:row>
      <xdr:rowOff>122985</xdr:rowOff>
    </xdr:to>
    <xdr:pic>
      <xdr:nvPicPr>
        <xdr:cNvPr id="8" name="Imagen 7">
          <a:extLst>
            <a:ext uri="{FF2B5EF4-FFF2-40B4-BE49-F238E27FC236}">
              <a16:creationId xmlns:a16="http://schemas.microsoft.com/office/drawing/2014/main" id="{CD9C4929-8C3C-44FB-9E84-915473879868}"/>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4743836" y="9113385"/>
          <a:ext cx="3388830" cy="2386260"/>
        </a:xfrm>
        <a:prstGeom prst="rect">
          <a:avLst/>
        </a:prstGeom>
      </xdr:spPr>
    </xdr:pic>
    <xdr:clientData/>
  </xdr:twoCellAnchor>
  <xdr:twoCellAnchor editAs="oneCell">
    <xdr:from>
      <xdr:col>2</xdr:col>
      <xdr:colOff>259354</xdr:colOff>
      <xdr:row>39</xdr:row>
      <xdr:rowOff>126725</xdr:rowOff>
    </xdr:from>
    <xdr:to>
      <xdr:col>6</xdr:col>
      <xdr:colOff>927195</xdr:colOff>
      <xdr:row>52</xdr:row>
      <xdr:rowOff>129477</xdr:rowOff>
    </xdr:to>
    <xdr:pic>
      <xdr:nvPicPr>
        <xdr:cNvPr id="9" name="Imagen 8">
          <a:extLst>
            <a:ext uri="{FF2B5EF4-FFF2-40B4-BE49-F238E27FC236}">
              <a16:creationId xmlns:a16="http://schemas.microsoft.com/office/drawing/2014/main" id="{CC153E02-16A0-40E4-B3C0-B8ACF3BC52E9}"/>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823234" y="9125945"/>
          <a:ext cx="3388181" cy="2380192"/>
        </a:xfrm>
        <a:prstGeom prst="rect">
          <a:avLst/>
        </a:prstGeom>
      </xdr:spPr>
    </xdr:pic>
    <xdr:clientData/>
  </xdr:twoCellAnchor>
  <xdr:twoCellAnchor editAs="oneCell">
    <xdr:from>
      <xdr:col>2</xdr:col>
      <xdr:colOff>18661</xdr:colOff>
      <xdr:row>72</xdr:row>
      <xdr:rowOff>75856</xdr:rowOff>
    </xdr:from>
    <xdr:to>
      <xdr:col>6</xdr:col>
      <xdr:colOff>684893</xdr:colOff>
      <xdr:row>85</xdr:row>
      <xdr:rowOff>75572</xdr:rowOff>
    </xdr:to>
    <xdr:pic>
      <xdr:nvPicPr>
        <xdr:cNvPr id="10" name="Imagen 9">
          <a:extLst>
            <a:ext uri="{FF2B5EF4-FFF2-40B4-BE49-F238E27FC236}">
              <a16:creationId xmlns:a16="http://schemas.microsoft.com/office/drawing/2014/main" id="{519C1F30-5525-4644-A4EC-943661C18973}"/>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582541" y="15689236"/>
          <a:ext cx="3386572" cy="2377156"/>
        </a:xfrm>
        <a:prstGeom prst="rect">
          <a:avLst/>
        </a:prstGeom>
      </xdr:spPr>
    </xdr:pic>
    <xdr:clientData/>
  </xdr:twoCellAnchor>
  <xdr:twoCellAnchor editAs="oneCell">
    <xdr:from>
      <xdr:col>1</xdr:col>
      <xdr:colOff>150211</xdr:colOff>
      <xdr:row>90</xdr:row>
      <xdr:rowOff>14697</xdr:rowOff>
    </xdr:from>
    <xdr:to>
      <xdr:col>6</xdr:col>
      <xdr:colOff>964610</xdr:colOff>
      <xdr:row>101</xdr:row>
      <xdr:rowOff>32174</xdr:rowOff>
    </xdr:to>
    <xdr:pic>
      <xdr:nvPicPr>
        <xdr:cNvPr id="11" name="Imagen 10">
          <a:extLst>
            <a:ext uri="{FF2B5EF4-FFF2-40B4-BE49-F238E27FC236}">
              <a16:creationId xmlns:a16="http://schemas.microsoft.com/office/drawing/2014/main" id="{01A95BEE-D6A8-49AA-8BF9-748803D4BE69}"/>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394051" y="19453317"/>
          <a:ext cx="3854779" cy="2029157"/>
        </a:xfrm>
        <a:prstGeom prst="rect">
          <a:avLst/>
        </a:prstGeom>
      </xdr:spPr>
    </xdr:pic>
    <xdr:clientData/>
  </xdr:twoCellAnchor>
  <xdr:twoCellAnchor editAs="oneCell">
    <xdr:from>
      <xdr:col>7</xdr:col>
      <xdr:colOff>92764</xdr:colOff>
      <xdr:row>89</xdr:row>
      <xdr:rowOff>185273</xdr:rowOff>
    </xdr:from>
    <xdr:to>
      <xdr:col>11</xdr:col>
      <xdr:colOff>505963</xdr:colOff>
      <xdr:row>102</xdr:row>
      <xdr:rowOff>33048</xdr:rowOff>
    </xdr:to>
    <xdr:pic>
      <xdr:nvPicPr>
        <xdr:cNvPr id="12" name="Imagen 11">
          <a:extLst>
            <a:ext uri="{FF2B5EF4-FFF2-40B4-BE49-F238E27FC236}">
              <a16:creationId xmlns:a16="http://schemas.microsoft.com/office/drawing/2014/main" id="{3D3C2D8D-99C3-4BDD-AB54-938F534A6564}"/>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4497124" y="19441013"/>
          <a:ext cx="4261299" cy="2225215"/>
        </a:xfrm>
        <a:prstGeom prst="rect">
          <a:avLst/>
        </a:prstGeom>
      </xdr:spPr>
    </xdr:pic>
    <xdr:clientData/>
  </xdr:twoCellAnchor>
  <xdr:twoCellAnchor editAs="oneCell">
    <xdr:from>
      <xdr:col>1</xdr:col>
      <xdr:colOff>140686</xdr:colOff>
      <xdr:row>105</xdr:row>
      <xdr:rowOff>141615</xdr:rowOff>
    </xdr:from>
    <xdr:to>
      <xdr:col>6</xdr:col>
      <xdr:colOff>955085</xdr:colOff>
      <xdr:row>116</xdr:row>
      <xdr:rowOff>162430</xdr:rowOff>
    </xdr:to>
    <xdr:pic>
      <xdr:nvPicPr>
        <xdr:cNvPr id="13" name="Imagen 12">
          <a:extLst>
            <a:ext uri="{FF2B5EF4-FFF2-40B4-BE49-F238E27FC236}">
              <a16:creationId xmlns:a16="http://schemas.microsoft.com/office/drawing/2014/main" id="{38C7DF89-A9E0-4568-BA7A-1D0448532D84}"/>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384526" y="22338675"/>
          <a:ext cx="3854779" cy="2032495"/>
        </a:xfrm>
        <a:prstGeom prst="rect">
          <a:avLst/>
        </a:prstGeom>
      </xdr:spPr>
    </xdr:pic>
    <xdr:clientData/>
  </xdr:twoCellAnchor>
  <xdr:twoCellAnchor editAs="oneCell">
    <xdr:from>
      <xdr:col>7</xdr:col>
      <xdr:colOff>137464</xdr:colOff>
      <xdr:row>105</xdr:row>
      <xdr:rowOff>114925</xdr:rowOff>
    </xdr:from>
    <xdr:to>
      <xdr:col>11</xdr:col>
      <xdr:colOff>546990</xdr:colOff>
      <xdr:row>117</xdr:row>
      <xdr:rowOff>160544</xdr:rowOff>
    </xdr:to>
    <xdr:pic>
      <xdr:nvPicPr>
        <xdr:cNvPr id="14" name="Imagen 13">
          <a:extLst>
            <a:ext uri="{FF2B5EF4-FFF2-40B4-BE49-F238E27FC236}">
              <a16:creationId xmlns:a16="http://schemas.microsoft.com/office/drawing/2014/main" id="{34308D95-8C5D-42AF-95E6-468EAE66E897}"/>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4541824" y="22311985"/>
          <a:ext cx="4257626" cy="2240179"/>
        </a:xfrm>
        <a:prstGeom prst="rect">
          <a:avLst/>
        </a:prstGeom>
      </xdr:spPr>
    </xdr:pic>
    <xdr:clientData/>
  </xdr:twoCellAnchor>
  <xdr:twoCellAnchor editAs="oneCell">
    <xdr:from>
      <xdr:col>1</xdr:col>
      <xdr:colOff>131161</xdr:colOff>
      <xdr:row>156</xdr:row>
      <xdr:rowOff>36593</xdr:rowOff>
    </xdr:from>
    <xdr:to>
      <xdr:col>6</xdr:col>
      <xdr:colOff>945560</xdr:colOff>
      <xdr:row>167</xdr:row>
      <xdr:rowOff>67423</xdr:rowOff>
    </xdr:to>
    <xdr:pic>
      <xdr:nvPicPr>
        <xdr:cNvPr id="15" name="Imagen 14">
          <a:extLst>
            <a:ext uri="{FF2B5EF4-FFF2-40B4-BE49-F238E27FC236}">
              <a16:creationId xmlns:a16="http://schemas.microsoft.com/office/drawing/2014/main" id="{2E28BAC8-3896-4B7F-A970-C1C524D5F46F}"/>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375001" y="32916893"/>
          <a:ext cx="3854779" cy="2042510"/>
        </a:xfrm>
        <a:prstGeom prst="rect">
          <a:avLst/>
        </a:prstGeom>
      </xdr:spPr>
    </xdr:pic>
    <xdr:clientData/>
  </xdr:twoCellAnchor>
  <xdr:twoCellAnchor editAs="oneCell">
    <xdr:from>
      <xdr:col>7</xdr:col>
      <xdr:colOff>517206</xdr:colOff>
      <xdr:row>171</xdr:row>
      <xdr:rowOff>72820</xdr:rowOff>
    </xdr:from>
    <xdr:to>
      <xdr:col>11</xdr:col>
      <xdr:colOff>81572</xdr:colOff>
      <xdr:row>184</xdr:row>
      <xdr:rowOff>78606</xdr:rowOff>
    </xdr:to>
    <xdr:pic>
      <xdr:nvPicPr>
        <xdr:cNvPr id="16" name="Imagen 15">
          <a:extLst>
            <a:ext uri="{FF2B5EF4-FFF2-40B4-BE49-F238E27FC236}">
              <a16:creationId xmlns:a16="http://schemas.microsoft.com/office/drawing/2014/main" id="{2490B040-24EB-4BC8-830F-2A8688A99165}"/>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4921566" y="35711560"/>
          <a:ext cx="3412466" cy="2383226"/>
        </a:xfrm>
        <a:prstGeom prst="rect">
          <a:avLst/>
        </a:prstGeom>
      </xdr:spPr>
    </xdr:pic>
    <xdr:clientData/>
  </xdr:twoCellAnchor>
  <xdr:twoCellAnchor editAs="oneCell">
    <xdr:from>
      <xdr:col>2</xdr:col>
      <xdr:colOff>82301</xdr:colOff>
      <xdr:row>138</xdr:row>
      <xdr:rowOff>76065</xdr:rowOff>
    </xdr:from>
    <xdr:to>
      <xdr:col>6</xdr:col>
      <xdr:colOff>754601</xdr:colOff>
      <xdr:row>151</xdr:row>
      <xdr:rowOff>84885</xdr:rowOff>
    </xdr:to>
    <xdr:pic>
      <xdr:nvPicPr>
        <xdr:cNvPr id="17" name="Imagen 16">
          <a:extLst>
            <a:ext uri="{FF2B5EF4-FFF2-40B4-BE49-F238E27FC236}">
              <a16:creationId xmlns:a16="http://schemas.microsoft.com/office/drawing/2014/main" id="{0569F7BA-A7B4-48C1-BE76-AE5882FC956E}"/>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646181" y="29131125"/>
          <a:ext cx="3392640" cy="2386260"/>
        </a:xfrm>
        <a:prstGeom prst="rect">
          <a:avLst/>
        </a:prstGeom>
      </xdr:spPr>
    </xdr:pic>
    <xdr:clientData/>
  </xdr:twoCellAnchor>
  <xdr:twoCellAnchor editAs="oneCell">
    <xdr:from>
      <xdr:col>7</xdr:col>
      <xdr:colOff>539501</xdr:colOff>
      <xdr:row>138</xdr:row>
      <xdr:rowOff>133006</xdr:rowOff>
    </xdr:from>
    <xdr:to>
      <xdr:col>11</xdr:col>
      <xdr:colOff>106901</xdr:colOff>
      <xdr:row>151</xdr:row>
      <xdr:rowOff>132722</xdr:rowOff>
    </xdr:to>
    <xdr:pic>
      <xdr:nvPicPr>
        <xdr:cNvPr id="18" name="Imagen 17">
          <a:extLst>
            <a:ext uri="{FF2B5EF4-FFF2-40B4-BE49-F238E27FC236}">
              <a16:creationId xmlns:a16="http://schemas.microsoft.com/office/drawing/2014/main" id="{BB9E3DEE-81CB-456C-B788-0C73DC9BF103}"/>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4943861" y="29188066"/>
          <a:ext cx="3415500" cy="2377156"/>
        </a:xfrm>
        <a:prstGeom prst="rect">
          <a:avLst/>
        </a:prstGeom>
      </xdr:spPr>
    </xdr:pic>
    <xdr:clientData/>
  </xdr:twoCellAnchor>
  <xdr:twoCellAnchor editAs="oneCell">
    <xdr:from>
      <xdr:col>7</xdr:col>
      <xdr:colOff>529766</xdr:colOff>
      <xdr:row>155</xdr:row>
      <xdr:rowOff>91870</xdr:rowOff>
    </xdr:from>
    <xdr:to>
      <xdr:col>11</xdr:col>
      <xdr:colOff>88064</xdr:colOff>
      <xdr:row>168</xdr:row>
      <xdr:rowOff>97656</xdr:rowOff>
    </xdr:to>
    <xdr:pic>
      <xdr:nvPicPr>
        <xdr:cNvPr id="19" name="Imagen 18">
          <a:extLst>
            <a:ext uri="{FF2B5EF4-FFF2-40B4-BE49-F238E27FC236}">
              <a16:creationId xmlns:a16="http://schemas.microsoft.com/office/drawing/2014/main" id="{B71B8A1F-D3EB-4240-80EA-1DA562716649}"/>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4934126" y="32789290"/>
          <a:ext cx="3406398" cy="2383226"/>
        </a:xfrm>
        <a:prstGeom prst="rect">
          <a:avLst/>
        </a:prstGeom>
      </xdr:spPr>
    </xdr:pic>
    <xdr:clientData/>
  </xdr:twoCellAnchor>
  <xdr:twoCellAnchor editAs="oneCell">
    <xdr:from>
      <xdr:col>2</xdr:col>
      <xdr:colOff>63251</xdr:colOff>
      <xdr:row>171</xdr:row>
      <xdr:rowOff>91870</xdr:rowOff>
    </xdr:from>
    <xdr:to>
      <xdr:col>6</xdr:col>
      <xdr:colOff>735551</xdr:colOff>
      <xdr:row>184</xdr:row>
      <xdr:rowOff>97656</xdr:rowOff>
    </xdr:to>
    <xdr:pic>
      <xdr:nvPicPr>
        <xdr:cNvPr id="20" name="Imagen 19">
          <a:extLst>
            <a:ext uri="{FF2B5EF4-FFF2-40B4-BE49-F238E27FC236}">
              <a16:creationId xmlns:a16="http://schemas.microsoft.com/office/drawing/2014/main" id="{5EC8CD79-9762-4F6B-AD6B-7CB2809E6E5D}"/>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627131" y="35730610"/>
          <a:ext cx="3392640" cy="2383226"/>
        </a:xfrm>
        <a:prstGeom prst="rect">
          <a:avLst/>
        </a:prstGeom>
      </xdr:spPr>
    </xdr:pic>
    <xdr:clientData/>
  </xdr:twoCellAnchor>
  <xdr:twoCellAnchor editAs="oneCell">
    <xdr:from>
      <xdr:col>8</xdr:col>
      <xdr:colOff>9525</xdr:colOff>
      <xdr:row>204</xdr:row>
      <xdr:rowOff>104775</xdr:rowOff>
    </xdr:from>
    <xdr:to>
      <xdr:col>11</xdr:col>
      <xdr:colOff>142357</xdr:colOff>
      <xdr:row>217</xdr:row>
      <xdr:rowOff>107527</xdr:rowOff>
    </xdr:to>
    <xdr:pic>
      <xdr:nvPicPr>
        <xdr:cNvPr id="21" name="Imagen 20">
          <a:extLst>
            <a:ext uri="{FF2B5EF4-FFF2-40B4-BE49-F238E27FC236}">
              <a16:creationId xmlns:a16="http://schemas.microsoft.com/office/drawing/2014/main" id="{A7362B87-F137-4BCA-9569-4DDA7272E998}"/>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a:off x="5000625" y="42593895"/>
          <a:ext cx="3394192" cy="2380192"/>
        </a:xfrm>
        <a:prstGeom prst="rect">
          <a:avLst/>
        </a:prstGeom>
      </xdr:spPr>
    </xdr:pic>
    <xdr:clientData/>
  </xdr:twoCellAnchor>
  <xdr:twoCellAnchor editAs="oneCell">
    <xdr:from>
      <xdr:col>7</xdr:col>
      <xdr:colOff>542536</xdr:colOff>
      <xdr:row>188</xdr:row>
      <xdr:rowOff>66331</xdr:rowOff>
    </xdr:from>
    <xdr:to>
      <xdr:col>11</xdr:col>
      <xdr:colOff>103868</xdr:colOff>
      <xdr:row>201</xdr:row>
      <xdr:rowOff>66047</xdr:rowOff>
    </xdr:to>
    <xdr:pic>
      <xdr:nvPicPr>
        <xdr:cNvPr id="22" name="Imagen 21">
          <a:extLst>
            <a:ext uri="{FF2B5EF4-FFF2-40B4-BE49-F238E27FC236}">
              <a16:creationId xmlns:a16="http://schemas.microsoft.com/office/drawing/2014/main" id="{74070873-4C92-4ABA-BDAE-A4F9CA152FDA}"/>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a:ext>
          </a:extLst>
        </a:blip>
        <a:stretch>
          <a:fillRect/>
        </a:stretch>
      </xdr:blipFill>
      <xdr:spPr>
        <a:xfrm>
          <a:off x="4946896" y="39614131"/>
          <a:ext cx="3409432" cy="2377156"/>
        </a:xfrm>
        <a:prstGeom prst="rect">
          <a:avLst/>
        </a:prstGeom>
      </xdr:spPr>
    </xdr:pic>
    <xdr:clientData/>
  </xdr:twoCellAnchor>
  <xdr:twoCellAnchor editAs="oneCell">
    <xdr:from>
      <xdr:col>2</xdr:col>
      <xdr:colOff>40279</xdr:colOff>
      <xdr:row>204</xdr:row>
      <xdr:rowOff>75856</xdr:rowOff>
    </xdr:from>
    <xdr:to>
      <xdr:col>6</xdr:col>
      <xdr:colOff>708120</xdr:colOff>
      <xdr:row>217</xdr:row>
      <xdr:rowOff>75572</xdr:rowOff>
    </xdr:to>
    <xdr:pic>
      <xdr:nvPicPr>
        <xdr:cNvPr id="23" name="Imagen 22">
          <a:extLst>
            <a:ext uri="{FF2B5EF4-FFF2-40B4-BE49-F238E27FC236}">
              <a16:creationId xmlns:a16="http://schemas.microsoft.com/office/drawing/2014/main" id="{B90BB139-FD43-4D7D-B0C7-152180D9E675}"/>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a:ext>
          </a:extLst>
        </a:blip>
        <a:stretch>
          <a:fillRect/>
        </a:stretch>
      </xdr:blipFill>
      <xdr:spPr>
        <a:xfrm>
          <a:off x="604159" y="42564976"/>
          <a:ext cx="3388181" cy="2377156"/>
        </a:xfrm>
        <a:prstGeom prst="rect">
          <a:avLst/>
        </a:prstGeom>
      </xdr:spPr>
    </xdr:pic>
    <xdr:clientData/>
  </xdr:twoCellAnchor>
  <xdr:twoCellAnchor editAs="oneCell">
    <xdr:from>
      <xdr:col>7</xdr:col>
      <xdr:colOff>494911</xdr:colOff>
      <xdr:row>221</xdr:row>
      <xdr:rowOff>63295</xdr:rowOff>
    </xdr:from>
    <xdr:to>
      <xdr:col>11</xdr:col>
      <xdr:colOff>56243</xdr:colOff>
      <xdr:row>234</xdr:row>
      <xdr:rowOff>69081</xdr:rowOff>
    </xdr:to>
    <xdr:pic>
      <xdr:nvPicPr>
        <xdr:cNvPr id="24" name="Imagen 23">
          <a:extLst>
            <a:ext uri="{FF2B5EF4-FFF2-40B4-BE49-F238E27FC236}">
              <a16:creationId xmlns:a16="http://schemas.microsoft.com/office/drawing/2014/main" id="{95AE0A31-9497-44F8-9FBE-F1152793FAC4}"/>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a:ext>
          </a:extLst>
        </a:blip>
        <a:stretch>
          <a:fillRect/>
        </a:stretch>
      </xdr:blipFill>
      <xdr:spPr>
        <a:xfrm>
          <a:off x="4899271" y="46187155"/>
          <a:ext cx="3409432" cy="2383226"/>
        </a:xfrm>
        <a:prstGeom prst="rect">
          <a:avLst/>
        </a:prstGeom>
      </xdr:spPr>
    </xdr:pic>
    <xdr:clientData/>
  </xdr:twoCellAnchor>
  <xdr:twoCellAnchor editAs="oneCell">
    <xdr:from>
      <xdr:col>1</xdr:col>
      <xdr:colOff>310691</xdr:colOff>
      <xdr:row>221</xdr:row>
      <xdr:rowOff>69575</xdr:rowOff>
    </xdr:from>
    <xdr:to>
      <xdr:col>6</xdr:col>
      <xdr:colOff>659564</xdr:colOff>
      <xdr:row>234</xdr:row>
      <xdr:rowOff>72327</xdr:rowOff>
    </xdr:to>
    <xdr:pic>
      <xdr:nvPicPr>
        <xdr:cNvPr id="25" name="Imagen 24">
          <a:extLst>
            <a:ext uri="{FF2B5EF4-FFF2-40B4-BE49-F238E27FC236}">
              <a16:creationId xmlns:a16="http://schemas.microsoft.com/office/drawing/2014/main" id="{BFE453F8-6AC5-4FE0-B76B-EABC9E812B66}"/>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a:ext>
          </a:extLst>
        </a:blip>
        <a:stretch>
          <a:fillRect/>
        </a:stretch>
      </xdr:blipFill>
      <xdr:spPr>
        <a:xfrm>
          <a:off x="554531" y="46193435"/>
          <a:ext cx="3389253" cy="2380192"/>
        </a:xfrm>
        <a:prstGeom prst="rect">
          <a:avLst/>
        </a:prstGeom>
      </xdr:spPr>
    </xdr:pic>
    <xdr:clientData/>
  </xdr:twoCellAnchor>
  <xdr:twoCellAnchor editAs="oneCell">
    <xdr:from>
      <xdr:col>2</xdr:col>
      <xdr:colOff>11704</xdr:colOff>
      <xdr:row>188</xdr:row>
      <xdr:rowOff>85381</xdr:rowOff>
    </xdr:from>
    <xdr:to>
      <xdr:col>6</xdr:col>
      <xdr:colOff>679545</xdr:colOff>
      <xdr:row>201</xdr:row>
      <xdr:rowOff>85097</xdr:rowOff>
    </xdr:to>
    <xdr:pic>
      <xdr:nvPicPr>
        <xdr:cNvPr id="26" name="Imagen 25">
          <a:extLst>
            <a:ext uri="{FF2B5EF4-FFF2-40B4-BE49-F238E27FC236}">
              <a16:creationId xmlns:a16="http://schemas.microsoft.com/office/drawing/2014/main" id="{D74F82EF-701C-40A1-B650-C287918A2233}"/>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a:ext>
          </a:extLst>
        </a:blip>
        <a:stretch>
          <a:fillRect/>
        </a:stretch>
      </xdr:blipFill>
      <xdr:spPr>
        <a:xfrm>
          <a:off x="575584" y="39633181"/>
          <a:ext cx="3388181" cy="2377156"/>
        </a:xfrm>
        <a:prstGeom prst="rect">
          <a:avLst/>
        </a:prstGeom>
      </xdr:spPr>
    </xdr:pic>
    <xdr:clientData/>
  </xdr:twoCellAnchor>
  <xdr:twoCellAnchor editAs="oneCell">
    <xdr:from>
      <xdr:col>2</xdr:col>
      <xdr:colOff>221254</xdr:colOff>
      <xdr:row>55</xdr:row>
      <xdr:rowOff>79100</xdr:rowOff>
    </xdr:from>
    <xdr:to>
      <xdr:col>6</xdr:col>
      <xdr:colOff>889095</xdr:colOff>
      <xdr:row>68</xdr:row>
      <xdr:rowOff>81852</xdr:rowOff>
    </xdr:to>
    <xdr:pic>
      <xdr:nvPicPr>
        <xdr:cNvPr id="27" name="Imagen 26">
          <a:extLst>
            <a:ext uri="{FF2B5EF4-FFF2-40B4-BE49-F238E27FC236}">
              <a16:creationId xmlns:a16="http://schemas.microsoft.com/office/drawing/2014/main" id="{12150F93-BCF3-4887-A49E-A46EF99F4782}"/>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a:ext>
          </a:extLst>
        </a:blip>
        <a:stretch>
          <a:fillRect/>
        </a:stretch>
      </xdr:blipFill>
      <xdr:spPr>
        <a:xfrm>
          <a:off x="785134" y="12019640"/>
          <a:ext cx="3388181" cy="2380192"/>
        </a:xfrm>
        <a:prstGeom prst="rect">
          <a:avLst/>
        </a:prstGeom>
      </xdr:spPr>
    </xdr:pic>
    <xdr:clientData/>
  </xdr:twoCellAnchor>
  <xdr:twoCellAnchor editAs="oneCell">
    <xdr:from>
      <xdr:col>7</xdr:col>
      <xdr:colOff>463091</xdr:colOff>
      <xdr:row>55</xdr:row>
      <xdr:rowOff>88625</xdr:rowOff>
    </xdr:from>
    <xdr:to>
      <xdr:col>11</xdr:col>
      <xdr:colOff>21389</xdr:colOff>
      <xdr:row>68</xdr:row>
      <xdr:rowOff>91377</xdr:rowOff>
    </xdr:to>
    <xdr:pic>
      <xdr:nvPicPr>
        <xdr:cNvPr id="28" name="Imagen 27">
          <a:extLst>
            <a:ext uri="{FF2B5EF4-FFF2-40B4-BE49-F238E27FC236}">
              <a16:creationId xmlns:a16="http://schemas.microsoft.com/office/drawing/2014/main" id="{FC556F05-A092-4F64-A800-34B36BB0512F}"/>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a:ext>
          </a:extLst>
        </a:blip>
        <a:stretch>
          <a:fillRect/>
        </a:stretch>
      </xdr:blipFill>
      <xdr:spPr>
        <a:xfrm>
          <a:off x="4867451" y="12029165"/>
          <a:ext cx="3406398" cy="2380192"/>
        </a:xfrm>
        <a:prstGeom prst="rect">
          <a:avLst/>
        </a:prstGeom>
      </xdr:spPr>
    </xdr:pic>
    <xdr:clientData/>
  </xdr:twoCellAnchor>
  <xdr:twoCellAnchor editAs="oneCell">
    <xdr:from>
      <xdr:col>2</xdr:col>
      <xdr:colOff>504690</xdr:colOff>
      <xdr:row>121</xdr:row>
      <xdr:rowOff>63295</xdr:rowOff>
    </xdr:from>
    <xdr:to>
      <xdr:col>6</xdr:col>
      <xdr:colOff>351585</xdr:colOff>
      <xdr:row>134</xdr:row>
      <xdr:rowOff>69081</xdr:rowOff>
    </xdr:to>
    <xdr:pic>
      <xdr:nvPicPr>
        <xdr:cNvPr id="29" name="Imagen 28">
          <a:extLst>
            <a:ext uri="{FF2B5EF4-FFF2-40B4-BE49-F238E27FC236}">
              <a16:creationId xmlns:a16="http://schemas.microsoft.com/office/drawing/2014/main" id="{FA330FC7-9233-443B-917E-4337483A6E63}"/>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a:ext>
          </a:extLst>
        </a:blip>
        <a:stretch>
          <a:fillRect/>
        </a:stretch>
      </xdr:blipFill>
      <xdr:spPr>
        <a:xfrm>
          <a:off x="1068570" y="25201675"/>
          <a:ext cx="2567235" cy="2383226"/>
        </a:xfrm>
        <a:prstGeom prst="rect">
          <a:avLst/>
        </a:prstGeom>
      </xdr:spPr>
    </xdr:pic>
    <xdr:clientData/>
  </xdr:twoCellAnchor>
  <xdr:twoCellAnchor editAs="oneCell">
    <xdr:from>
      <xdr:col>8</xdr:col>
      <xdr:colOff>342556</xdr:colOff>
      <xdr:row>121</xdr:row>
      <xdr:rowOff>123481</xdr:rowOff>
    </xdr:from>
    <xdr:to>
      <xdr:col>10</xdr:col>
      <xdr:colOff>542297</xdr:colOff>
      <xdr:row>134</xdr:row>
      <xdr:rowOff>123197</xdr:rowOff>
    </xdr:to>
    <xdr:pic>
      <xdr:nvPicPr>
        <xdr:cNvPr id="30" name="Imagen 29">
          <a:extLst>
            <a:ext uri="{FF2B5EF4-FFF2-40B4-BE49-F238E27FC236}">
              <a16:creationId xmlns:a16="http://schemas.microsoft.com/office/drawing/2014/main" id="{C5DF4CC1-474E-4E56-96BA-38B297CA480C}"/>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a:ext>
          </a:extLst>
        </a:blip>
        <a:stretch>
          <a:fillRect/>
        </a:stretch>
      </xdr:blipFill>
      <xdr:spPr>
        <a:xfrm>
          <a:off x="5333656" y="25261861"/>
          <a:ext cx="2539081" cy="2377156"/>
        </a:xfrm>
        <a:prstGeom prst="rect">
          <a:avLst/>
        </a:prstGeom>
      </xdr:spPr>
    </xdr:pic>
    <xdr:clientData/>
  </xdr:twoCellAnchor>
  <xdr:twoCellAnchor editAs="oneCell">
    <xdr:from>
      <xdr:col>1</xdr:col>
      <xdr:colOff>135975</xdr:colOff>
      <xdr:row>239</xdr:row>
      <xdr:rowOff>138522</xdr:rowOff>
    </xdr:from>
    <xdr:to>
      <xdr:col>6</xdr:col>
      <xdr:colOff>948531</xdr:colOff>
      <xdr:row>250</xdr:row>
      <xdr:rowOff>155999</xdr:rowOff>
    </xdr:to>
    <xdr:pic>
      <xdr:nvPicPr>
        <xdr:cNvPr id="31" name="Imagen 30">
          <a:extLst>
            <a:ext uri="{FF2B5EF4-FFF2-40B4-BE49-F238E27FC236}">
              <a16:creationId xmlns:a16="http://schemas.microsoft.com/office/drawing/2014/main" id="{16B81213-963E-4ED0-8A87-7774F0FCA591}"/>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a:ext>
          </a:extLst>
        </a:blip>
        <a:stretch>
          <a:fillRect/>
        </a:stretch>
      </xdr:blipFill>
      <xdr:spPr>
        <a:xfrm>
          <a:off x="379815" y="50118102"/>
          <a:ext cx="3852936" cy="2029157"/>
        </a:xfrm>
        <a:prstGeom prst="rect">
          <a:avLst/>
        </a:prstGeom>
      </xdr:spPr>
    </xdr:pic>
    <xdr:clientData/>
  </xdr:twoCellAnchor>
  <xdr:twoCellAnchor editAs="oneCell">
    <xdr:from>
      <xdr:col>7</xdr:col>
      <xdr:colOff>67863</xdr:colOff>
      <xdr:row>239</xdr:row>
      <xdr:rowOff>26274</xdr:rowOff>
    </xdr:from>
    <xdr:to>
      <xdr:col>11</xdr:col>
      <xdr:colOff>473717</xdr:colOff>
      <xdr:row>251</xdr:row>
      <xdr:rowOff>68220</xdr:rowOff>
    </xdr:to>
    <xdr:pic>
      <xdr:nvPicPr>
        <xdr:cNvPr id="32" name="Imagen 31">
          <a:extLst>
            <a:ext uri="{FF2B5EF4-FFF2-40B4-BE49-F238E27FC236}">
              <a16:creationId xmlns:a16="http://schemas.microsoft.com/office/drawing/2014/main" id="{DA107CE3-36D0-4438-8F85-EC7F6345DC8E}"/>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a:ext>
          </a:extLst>
        </a:blip>
        <a:stretch>
          <a:fillRect/>
        </a:stretch>
      </xdr:blipFill>
      <xdr:spPr>
        <a:xfrm>
          <a:off x="4472223" y="50005854"/>
          <a:ext cx="4253954" cy="2236506"/>
        </a:xfrm>
        <a:prstGeom prst="rect">
          <a:avLst/>
        </a:prstGeom>
      </xdr:spPr>
    </xdr:pic>
    <xdr:clientData/>
  </xdr:twoCellAnchor>
  <xdr:twoCellAnchor editAs="oneCell">
    <xdr:from>
      <xdr:col>1</xdr:col>
      <xdr:colOff>100906</xdr:colOff>
      <xdr:row>255</xdr:row>
      <xdr:rowOff>33747</xdr:rowOff>
    </xdr:from>
    <xdr:to>
      <xdr:col>6</xdr:col>
      <xdr:colOff>916591</xdr:colOff>
      <xdr:row>266</xdr:row>
      <xdr:rowOff>51224</xdr:rowOff>
    </xdr:to>
    <xdr:pic>
      <xdr:nvPicPr>
        <xdr:cNvPr id="33" name="Imagen 32">
          <a:extLst>
            <a:ext uri="{FF2B5EF4-FFF2-40B4-BE49-F238E27FC236}">
              <a16:creationId xmlns:a16="http://schemas.microsoft.com/office/drawing/2014/main" id="{13C831C8-B9BD-4FA9-9EDB-B692E05CE83E}"/>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a:ext>
          </a:extLst>
        </a:blip>
        <a:stretch>
          <a:fillRect/>
        </a:stretch>
      </xdr:blipFill>
      <xdr:spPr>
        <a:xfrm>
          <a:off x="344746" y="52954647"/>
          <a:ext cx="3856065" cy="2029157"/>
        </a:xfrm>
        <a:prstGeom prst="rect">
          <a:avLst/>
        </a:prstGeom>
      </xdr:spPr>
    </xdr:pic>
    <xdr:clientData/>
  </xdr:twoCellAnchor>
  <xdr:twoCellAnchor editAs="oneCell">
    <xdr:from>
      <xdr:col>7</xdr:col>
      <xdr:colOff>86913</xdr:colOff>
      <xdr:row>254</xdr:row>
      <xdr:rowOff>137648</xdr:rowOff>
    </xdr:from>
    <xdr:to>
      <xdr:col>11</xdr:col>
      <xdr:colOff>492767</xdr:colOff>
      <xdr:row>266</xdr:row>
      <xdr:rowOff>175923</xdr:rowOff>
    </xdr:to>
    <xdr:pic>
      <xdr:nvPicPr>
        <xdr:cNvPr id="34" name="Imagen 33">
          <a:extLst>
            <a:ext uri="{FF2B5EF4-FFF2-40B4-BE49-F238E27FC236}">
              <a16:creationId xmlns:a16="http://schemas.microsoft.com/office/drawing/2014/main" id="{B9441682-01DE-42CD-BFAC-C9D0485F54C9}"/>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a:ext>
          </a:extLst>
        </a:blip>
        <a:stretch>
          <a:fillRect/>
        </a:stretch>
      </xdr:blipFill>
      <xdr:spPr>
        <a:xfrm>
          <a:off x="4491273" y="52875668"/>
          <a:ext cx="4253954" cy="2232835"/>
        </a:xfrm>
        <a:prstGeom prst="rect">
          <a:avLst/>
        </a:prstGeom>
      </xdr:spPr>
    </xdr:pic>
    <xdr:clientData/>
  </xdr:twoCellAnchor>
  <xdr:twoCellAnchor editAs="oneCell">
    <xdr:from>
      <xdr:col>1</xdr:col>
      <xdr:colOff>119956</xdr:colOff>
      <xdr:row>271</xdr:row>
      <xdr:rowOff>39932</xdr:rowOff>
    </xdr:from>
    <xdr:to>
      <xdr:col>6</xdr:col>
      <xdr:colOff>935641</xdr:colOff>
      <xdr:row>282</xdr:row>
      <xdr:rowOff>64086</xdr:rowOff>
    </xdr:to>
    <xdr:pic>
      <xdr:nvPicPr>
        <xdr:cNvPr id="35" name="Imagen 34">
          <a:extLst>
            <a:ext uri="{FF2B5EF4-FFF2-40B4-BE49-F238E27FC236}">
              <a16:creationId xmlns:a16="http://schemas.microsoft.com/office/drawing/2014/main" id="{4635C3E6-7ECD-4744-977D-2E513774FECE}"/>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a:ext>
          </a:extLst>
        </a:blip>
        <a:stretch>
          <a:fillRect/>
        </a:stretch>
      </xdr:blipFill>
      <xdr:spPr>
        <a:xfrm>
          <a:off x="363796" y="55902152"/>
          <a:ext cx="3856065" cy="2035834"/>
        </a:xfrm>
        <a:prstGeom prst="rect">
          <a:avLst/>
        </a:prstGeom>
      </xdr:spPr>
    </xdr:pic>
    <xdr:clientData/>
  </xdr:twoCellAnchor>
  <xdr:twoCellAnchor editAs="oneCell">
    <xdr:from>
      <xdr:col>7</xdr:col>
      <xdr:colOff>109635</xdr:colOff>
      <xdr:row>270</xdr:row>
      <xdr:rowOff>160371</xdr:rowOff>
    </xdr:from>
    <xdr:to>
      <xdr:col>11</xdr:col>
      <xdr:colOff>508147</xdr:colOff>
      <xdr:row>283</xdr:row>
      <xdr:rowOff>803</xdr:rowOff>
    </xdr:to>
    <xdr:pic>
      <xdr:nvPicPr>
        <xdr:cNvPr id="36" name="Imagen 35">
          <a:extLst>
            <a:ext uri="{FF2B5EF4-FFF2-40B4-BE49-F238E27FC236}">
              <a16:creationId xmlns:a16="http://schemas.microsoft.com/office/drawing/2014/main" id="{1688D4E4-651B-4F1E-93FA-BDA5D7D3D49C}"/>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a:ext>
          </a:extLst>
        </a:blip>
        <a:stretch>
          <a:fillRect/>
        </a:stretch>
      </xdr:blipFill>
      <xdr:spPr>
        <a:xfrm>
          <a:off x="4513995" y="55839711"/>
          <a:ext cx="4246612" cy="2217872"/>
        </a:xfrm>
        <a:prstGeom prst="rect">
          <a:avLst/>
        </a:prstGeom>
      </xdr:spPr>
    </xdr:pic>
    <xdr:clientData/>
  </xdr:twoCellAnchor>
  <xdr:twoCellAnchor editAs="oneCell">
    <xdr:from>
      <xdr:col>1</xdr:col>
      <xdr:colOff>150211</xdr:colOff>
      <xdr:row>288</xdr:row>
      <xdr:rowOff>132090</xdr:rowOff>
    </xdr:from>
    <xdr:to>
      <xdr:col>6</xdr:col>
      <xdr:colOff>964610</xdr:colOff>
      <xdr:row>299</xdr:row>
      <xdr:rowOff>152905</xdr:rowOff>
    </xdr:to>
    <xdr:pic>
      <xdr:nvPicPr>
        <xdr:cNvPr id="37" name="Imagen 36">
          <a:extLst>
            <a:ext uri="{FF2B5EF4-FFF2-40B4-BE49-F238E27FC236}">
              <a16:creationId xmlns:a16="http://schemas.microsoft.com/office/drawing/2014/main" id="{C85D180F-F94D-4087-A55C-E9F95C5D2579}"/>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a:ext>
          </a:extLst>
        </a:blip>
        <a:stretch>
          <a:fillRect/>
        </a:stretch>
      </xdr:blipFill>
      <xdr:spPr>
        <a:xfrm>
          <a:off x="394051" y="59400450"/>
          <a:ext cx="3854779" cy="2032495"/>
        </a:xfrm>
        <a:prstGeom prst="rect">
          <a:avLst/>
        </a:prstGeom>
      </xdr:spPr>
    </xdr:pic>
    <xdr:clientData/>
  </xdr:twoCellAnchor>
  <xdr:twoCellAnchor editAs="oneCell">
    <xdr:from>
      <xdr:col>7</xdr:col>
      <xdr:colOff>64189</xdr:colOff>
      <xdr:row>288</xdr:row>
      <xdr:rowOff>22600</xdr:rowOff>
    </xdr:from>
    <xdr:to>
      <xdr:col>11</xdr:col>
      <xdr:colOff>477388</xdr:colOff>
      <xdr:row>300</xdr:row>
      <xdr:rowOff>71892</xdr:rowOff>
    </xdr:to>
    <xdr:pic>
      <xdr:nvPicPr>
        <xdr:cNvPr id="38" name="Imagen 37">
          <a:extLst>
            <a:ext uri="{FF2B5EF4-FFF2-40B4-BE49-F238E27FC236}">
              <a16:creationId xmlns:a16="http://schemas.microsoft.com/office/drawing/2014/main" id="{7229D687-60B2-485C-A168-B204A00A24CF}"/>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a:ext>
          </a:extLst>
        </a:blip>
        <a:stretch>
          <a:fillRect/>
        </a:stretch>
      </xdr:blipFill>
      <xdr:spPr>
        <a:xfrm>
          <a:off x="4468549" y="59290960"/>
          <a:ext cx="4261299" cy="2243852"/>
        </a:xfrm>
        <a:prstGeom prst="rect">
          <a:avLst/>
        </a:prstGeom>
      </xdr:spPr>
    </xdr:pic>
    <xdr:clientData/>
  </xdr:twoCellAnchor>
  <xdr:twoCellAnchor editAs="oneCell">
    <xdr:from>
      <xdr:col>1</xdr:col>
      <xdr:colOff>158056</xdr:colOff>
      <xdr:row>306</xdr:row>
      <xdr:rowOff>5172</xdr:rowOff>
    </xdr:from>
    <xdr:to>
      <xdr:col>6</xdr:col>
      <xdr:colOff>973741</xdr:colOff>
      <xdr:row>317</xdr:row>
      <xdr:rowOff>22649</xdr:rowOff>
    </xdr:to>
    <xdr:pic>
      <xdr:nvPicPr>
        <xdr:cNvPr id="39" name="Imagen 38">
          <a:extLst>
            <a:ext uri="{FF2B5EF4-FFF2-40B4-BE49-F238E27FC236}">
              <a16:creationId xmlns:a16="http://schemas.microsoft.com/office/drawing/2014/main" id="{7A1B842B-7970-46EF-AD0A-A0B28B88F9E9}"/>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a:ext>
          </a:extLst>
        </a:blip>
        <a:stretch>
          <a:fillRect/>
        </a:stretch>
      </xdr:blipFill>
      <xdr:spPr>
        <a:xfrm>
          <a:off x="401896" y="63030192"/>
          <a:ext cx="3856065" cy="2029157"/>
        </a:xfrm>
        <a:prstGeom prst="rect">
          <a:avLst/>
        </a:prstGeom>
      </xdr:spPr>
    </xdr:pic>
    <xdr:clientData/>
  </xdr:twoCellAnchor>
  <xdr:twoCellAnchor editAs="oneCell">
    <xdr:from>
      <xdr:col>7</xdr:col>
      <xdr:colOff>103036</xdr:colOff>
      <xdr:row>305</xdr:row>
      <xdr:rowOff>29947</xdr:rowOff>
    </xdr:from>
    <xdr:to>
      <xdr:col>11</xdr:col>
      <xdr:colOff>505219</xdr:colOff>
      <xdr:row>317</xdr:row>
      <xdr:rowOff>64552</xdr:rowOff>
    </xdr:to>
    <xdr:pic>
      <xdr:nvPicPr>
        <xdr:cNvPr id="40" name="Imagen 39">
          <a:extLst>
            <a:ext uri="{FF2B5EF4-FFF2-40B4-BE49-F238E27FC236}">
              <a16:creationId xmlns:a16="http://schemas.microsoft.com/office/drawing/2014/main" id="{3BE67918-1ABD-4956-9D13-FABC6F81C714}"/>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a:ext>
          </a:extLst>
        </a:blip>
        <a:stretch>
          <a:fillRect/>
        </a:stretch>
      </xdr:blipFill>
      <xdr:spPr>
        <a:xfrm>
          <a:off x="4507396" y="62872087"/>
          <a:ext cx="4250283" cy="2229165"/>
        </a:xfrm>
        <a:prstGeom prst="rect">
          <a:avLst/>
        </a:prstGeom>
      </xdr:spPr>
    </xdr:pic>
    <xdr:clientData/>
  </xdr:twoCellAnchor>
  <xdr:twoCellAnchor editAs="oneCell">
    <xdr:from>
      <xdr:col>3</xdr:col>
      <xdr:colOff>221170</xdr:colOff>
      <xdr:row>321</xdr:row>
      <xdr:rowOff>76483</xdr:rowOff>
    </xdr:from>
    <xdr:to>
      <xdr:col>6</xdr:col>
      <xdr:colOff>25738</xdr:colOff>
      <xdr:row>334</xdr:row>
      <xdr:rowOff>103510</xdr:rowOff>
    </xdr:to>
    <xdr:pic>
      <xdr:nvPicPr>
        <xdr:cNvPr id="41" name="Imagen 40">
          <a:extLst>
            <a:ext uri="{FF2B5EF4-FFF2-40B4-BE49-F238E27FC236}">
              <a16:creationId xmlns:a16="http://schemas.microsoft.com/office/drawing/2014/main" id="{2FD1B413-924D-47A6-BF27-935B4396E152}"/>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a:ext>
          </a:extLst>
        </a:blip>
        <a:stretch>
          <a:fillRect/>
        </a:stretch>
      </xdr:blipFill>
      <xdr:spPr>
        <a:xfrm>
          <a:off x="1356550" y="66141883"/>
          <a:ext cx="1953408" cy="2404467"/>
        </a:xfrm>
        <a:prstGeom prst="rect">
          <a:avLst/>
        </a:prstGeom>
      </xdr:spPr>
    </xdr:pic>
    <xdr:clientData/>
  </xdr:twoCellAnchor>
  <xdr:twoCellAnchor editAs="oneCell">
    <xdr:from>
      <xdr:col>8</xdr:col>
      <xdr:colOff>636817</xdr:colOff>
      <xdr:row>321</xdr:row>
      <xdr:rowOff>130388</xdr:rowOff>
    </xdr:from>
    <xdr:to>
      <xdr:col>10</xdr:col>
      <xdr:colOff>238746</xdr:colOff>
      <xdr:row>334</xdr:row>
      <xdr:rowOff>154381</xdr:rowOff>
    </xdr:to>
    <xdr:pic>
      <xdr:nvPicPr>
        <xdr:cNvPr id="42" name="Imagen 41">
          <a:extLst>
            <a:ext uri="{FF2B5EF4-FFF2-40B4-BE49-F238E27FC236}">
              <a16:creationId xmlns:a16="http://schemas.microsoft.com/office/drawing/2014/main" id="{86D58BB6-61BC-4EF0-AB52-2D553A4FCDC3}"/>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a:ext>
          </a:extLst>
        </a:blip>
        <a:stretch>
          <a:fillRect/>
        </a:stretch>
      </xdr:blipFill>
      <xdr:spPr>
        <a:xfrm>
          <a:off x="5627917" y="66195788"/>
          <a:ext cx="1941269" cy="2401433"/>
        </a:xfrm>
        <a:prstGeom prst="rect">
          <a:avLst/>
        </a:prstGeom>
      </xdr:spPr>
    </xdr:pic>
    <xdr:clientData/>
  </xdr:twoCellAnchor>
  <xdr:twoCellAnchor editAs="oneCell">
    <xdr:from>
      <xdr:col>7</xdr:col>
      <xdr:colOff>159735</xdr:colOff>
      <xdr:row>73</xdr:row>
      <xdr:rowOff>5299</xdr:rowOff>
    </xdr:from>
    <xdr:to>
      <xdr:col>11</xdr:col>
      <xdr:colOff>438605</xdr:colOff>
      <xdr:row>84</xdr:row>
      <xdr:rowOff>174699</xdr:rowOff>
    </xdr:to>
    <xdr:pic>
      <xdr:nvPicPr>
        <xdr:cNvPr id="43" name="Imagen 42">
          <a:extLst>
            <a:ext uri="{FF2B5EF4-FFF2-40B4-BE49-F238E27FC236}">
              <a16:creationId xmlns:a16="http://schemas.microsoft.com/office/drawing/2014/main" id="{9834146B-29B4-497F-965E-710F246D8BC2}"/>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a:ext>
          </a:extLst>
        </a:blip>
        <a:stretch>
          <a:fillRect/>
        </a:stretch>
      </xdr:blipFill>
      <xdr:spPr>
        <a:xfrm>
          <a:off x="4564095" y="15801559"/>
          <a:ext cx="4126970" cy="218108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LICITA~1/AppData/Local/Temp/Rar$DI29.6936/JESSY/calidad/Cambio%20D/Contra%20%20Interventor&#237;a/IDU-184-98/Informe%20Mensual/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D:\Users\LICITA~1\AppData\Local\Temp\Rar$DI29.6936\JESSY\calidad\Cambio%20D\Contra%20%20Interventor&#237;a\IDU-184-98\Informe%20Mensual\FORMATOS%20INFORME%20%20MENSUAL%20184.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GRADACIONA2.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Servidor\disco%20duro\irina\CLAS-BOG.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ENSAYOS%20DEL%202011%20KMA/Indice%20de%20colapso%20KMA.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Servidor\disco%20duro\Buesaco%20Mojarras\clasifica.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VIAS4G/SEGUIMIENTOOBLIGACIONES/Seguimiento%20Obligaciones%20Financieras%20Mar%201.xlsx"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Users/LaMirla/Downloads/PISVR01/datos/VIAS4G/SEGUIMIENTOOBLIGACIONES/Seguimiento%20Obligaciones%20Financieras%20Mar%201.xlsx"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G:\datos\VIAS4G\SEGUIMIENTOOBLIGACIONES\Seguimiento%20Obligaciones%20Financieras%20Mar%201.xls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datos/VIAS4G/SEGUIMIENTOOBLIGACIONES/Seguimiento%20Obligaciones%20Financieras%20Mar%201.xlsx"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Ing02\c\Mis%20documentos\LUISFER\trabajo\GRADACIONB2.xls" TargetMode="External"/></Relationships>
</file>

<file path=xl/externalLinks/_rels/externalLink16.xml.rels><?xml version="1.0" encoding="UTF-8" standalone="yes"?>
<Relationships xmlns="http://schemas.openxmlformats.org/package/2006/relationships"><Relationship Id="rId1" Type="http://schemas.microsoft.com/office/2006/relationships/xlExternalLinkPath/xlPathMissing" Target="V&#237;nculoExternoRecuperado1"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Users/emejia/AppData/Local/Microsoft/Windows/Temporary%20Internet%20Files/Content.Outlook/22RMATA3/ENSAYO%20DE%20OBRESCA%20FEBRERO-2018/ASFALTO%20OBRESCA/C-P%20ASFALTO%20OBRESCA%20%2001-02-2018%20TR-4.xlsx"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NTPRINCIPAL\Licitaciones\Licitaciones%201999\9499%20IDU-LP-GPTN-BMU-146-99%20Transmilenio%20Calle51%20sur%20-%20calle%206\ListCantidades%20y%20PU146%20de1999.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Ing02\c\Mis%20documentos\LUISFER\trabajo\datos\Laboratorio\BaseA2\briqquetas.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B1AD223A\TERRAPLEN%20GRANULOMETRIA%20-%20LIMITES%20INVE%20123-125-126.xlsx"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C:\Users\cesar.perez\Downloads\Informe%20Semanal%20Gerencial%20No.%20244%20(18%20Jun-%2024%20Jun).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row r="3">
          <cell r="B3" t="str">
            <v>Muestra base asfáltica tomada en planta depositada en el K15+315 al 14+600 LD.</v>
          </cell>
        </row>
        <row r="4">
          <cell r="B4" t="str">
            <v>Muestra base asfáltica tomada en planta depositada en el K15+315 al 14+540 L.I.</v>
          </cell>
        </row>
        <row r="5">
          <cell r="B5" t="str">
            <v>Muestra base asfáltica tomada en planta depositada en el K14+600 al 14+320 LD.</v>
          </cell>
        </row>
        <row r="6">
          <cell r="B6" t="str">
            <v>Muestra base asfáltica tomada en planta depositada en el K14+420 al K13+980 LD.</v>
          </cell>
        </row>
        <row r="7">
          <cell r="B7" t="str">
            <v>Muestra base asfáltica tomada en planta depositada en el K14+420 al K13+980 LD.</v>
          </cell>
        </row>
        <row r="8">
          <cell r="B8" t="str">
            <v>Muestra base asfáltica tomada en planta depositada en el K14+324 .K13+920 L.l</v>
          </cell>
        </row>
        <row r="9">
          <cell r="B9" t="str">
            <v>Muestra base asfáltica tomada en planta depositada en el K13+890 K13+418 L.l</v>
          </cell>
        </row>
        <row r="10">
          <cell r="B10" t="str">
            <v>Muestra base asfáltica tomada en planta depositada entre el K13+200  al K13+420 L.l</v>
          </cell>
        </row>
        <row r="11">
          <cell r="B11" t="str">
            <v>Muestra base asfáltica tomada en planta depositada entre el K13+320 al K13+550 L.D.</v>
          </cell>
        </row>
        <row r="12">
          <cell r="B12" t="str">
            <v>Muestra base asfáltica tomada en planta depositada en el K14+490 K14+360 L.D.</v>
          </cell>
        </row>
        <row r="13">
          <cell r="B13" t="str">
            <v>Muestra base asfáltica tomada en planta depositada entre el K14+410 al  K14+360 L.I.</v>
          </cell>
        </row>
        <row r="16">
          <cell r="B16" t="str">
            <v>Muestra base asfáltica tomada en planta depositada entre el K13+150 y el  K13+000 L.D.</v>
          </cell>
        </row>
        <row r="17">
          <cell r="B17" t="str">
            <v>Muestra base asfáltica tomada en la via entre el K13+000 y el K12+920 L.D.</v>
          </cell>
        </row>
        <row r="18">
          <cell r="B18" t="str">
            <v>Muestra base asfáltica tomada en planta depositada en el K12+920 K12+820 L.D.</v>
          </cell>
        </row>
        <row r="19">
          <cell r="B19" t="str">
            <v>Muestra base asfáltica tomada en planta depositada entre el K13+200 y el  K13+000 L.I.</v>
          </cell>
        </row>
        <row r="20">
          <cell r="B20" t="str">
            <v>Muestra base asfáltica tomada de la volqueta VD 19 depositada entre el K13+000 y el  K12+970 L.I.</v>
          </cell>
        </row>
        <row r="21">
          <cell r="B21" t="str">
            <v>Muestra base asfáltica tomada de la planta depositada entre el K12+850 y el  K12+715L.I.</v>
          </cell>
        </row>
        <row r="22">
          <cell r="B22" t="str">
            <v>Muestra base asfáltica tomada de la planta depositada entre el K12+850 y el  K12+715L.I.</v>
          </cell>
        </row>
        <row r="23">
          <cell r="B23" t="str">
            <v>Muestra base asfáltica tomada de la planta depositada entre el K12+715 y el  K12+680L.I.</v>
          </cell>
        </row>
        <row r="24">
          <cell r="B24" t="str">
            <v>Muestra base asfáltica tomada de la planta depositada entre el K12+680 y el  K12+640L.I.</v>
          </cell>
        </row>
        <row r="25">
          <cell r="B25" t="str">
            <v>Muestra base asfáltica tomada de la via entre el K12+640 y el  K12+610L.I.</v>
          </cell>
        </row>
        <row r="26">
          <cell r="B26" t="str">
            <v>base asfáltica de 1 ½" tomada de la planta depositada entre el K13+820 y el  K13+100.</v>
          </cell>
        </row>
        <row r="27">
          <cell r="B27" t="str">
            <v>Base asfáltica 1 ½" tomada de la volqueta VD 19 depositada entre el K13+100 y el  K13+070.</v>
          </cell>
        </row>
        <row r="28">
          <cell r="B28" t="str">
            <v>Base asfáltica 1 ½" tomada de la planta depositada entre el K13+070 y el  K12+050.</v>
          </cell>
        </row>
        <row r="29">
          <cell r="B29" t="str">
            <v>Muestra base asfáltica tomada de la planta depositada entre el K12+050 y el  K11+850.</v>
          </cell>
        </row>
        <row r="30">
          <cell r="B30" t="str">
            <v>Muestra base asfáltica tomada de la planta depositada entre el K12+610 y el  K12+480.</v>
          </cell>
        </row>
        <row r="31">
          <cell r="B31" t="str">
            <v>Muestra base asfáltica tomada en la via en el  K12+550 L.D.</v>
          </cell>
        </row>
        <row r="32">
          <cell r="B32" t="str">
            <v>Muestra base asfáltica tomada en la via en el  K12+480 L.I.</v>
          </cell>
        </row>
        <row r="33">
          <cell r="B33" t="str">
            <v>Muestra base asfáltica tomada en la via en el  K12+600 L.I.</v>
          </cell>
        </row>
        <row r="34">
          <cell r="B34" t="str">
            <v>Muestra base asfáltica tomada en la via en el  K12+040 L.D.</v>
          </cell>
        </row>
        <row r="35">
          <cell r="B35" t="str">
            <v>Muestra base asfáltica tomada en la via en el  K12+530 EJE.</v>
          </cell>
        </row>
        <row r="36">
          <cell r="B36" t="str">
            <v>Muestra base asfáltica tomada en la via en el  K12+030 L.D.</v>
          </cell>
        </row>
        <row r="37">
          <cell r="B37" t="str">
            <v>Muestra base asfáltica tomada de la planta depositada entre el K13+890 y el  K13+920 L.I.</v>
          </cell>
        </row>
        <row r="38">
          <cell r="B38" t="str">
            <v>Muestra base asfáltica tomada de la planta depositada entre el K15+315 y el  K15+325 L.i.y l. D.</v>
          </cell>
        </row>
        <row r="39">
          <cell r="B39" t="str">
            <v>Muestra base asfáltica tomada de la planta depositada entre el K12+170 y el  K11+380 Lado izquierdo</v>
          </cell>
        </row>
        <row r="40">
          <cell r="B40" t="str">
            <v>Muestra base asfáltica tomada de la planta depositada entre el K12+170 y el  K11+380 Lado izquierdo</v>
          </cell>
        </row>
        <row r="41">
          <cell r="B41" t="str">
            <v>Muestra base asfáltica tomada en la via en el  K9+825 L.D.</v>
          </cell>
        </row>
        <row r="42">
          <cell r="B42" t="str">
            <v>Muestra base asfáltica tomada en la via en el  K9+320 L.D.</v>
          </cell>
        </row>
        <row r="43">
          <cell r="B43" t="str">
            <v>Muestra base asfáltica tomada de la planta depositada entre el K11+040 y el  K11+850 derecho.</v>
          </cell>
        </row>
        <row r="44">
          <cell r="B44" t="str">
            <v>Muestra base asfáltica tomada de la planta depositada entre el K11+040 y el  K11+850 derecho.</v>
          </cell>
        </row>
        <row r="45">
          <cell r="B45" t="str">
            <v>Muestra base asfáltica tomada de la planta depositada entre el K11+040 y el  K11+850 derecho.</v>
          </cell>
        </row>
        <row r="46">
          <cell r="B46" t="str">
            <v>Muestra base asfáltica tomada en la via en el  K11+170 Margen derecha lado derecho.</v>
          </cell>
        </row>
        <row r="47">
          <cell r="B47" t="str">
            <v>Muestra base asfáltica tomada en la via en el  K11+170 Margen derecha eje</v>
          </cell>
        </row>
        <row r="48">
          <cell r="B48" t="str">
            <v>Muestra base asfáltica tomada en la via en el  K11+170 Margen derecha lado izquierdo.</v>
          </cell>
        </row>
        <row r="49">
          <cell r="B49" t="str">
            <v>Muestra base asfáltica tomada de la planta depositada entre el K11+380 y el   10+540 izquierda.</v>
          </cell>
          <cell r="S49"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50">
          <cell r="B50" t="str">
            <v>Muestra base asfáltica tomada de la planta depositada entre el K11+380 y el   10+540 izquierda.</v>
          </cell>
        </row>
        <row r="51">
          <cell r="B51" t="str">
            <v>Muestra base asfáltica tomada de la planta depositada entre el K11+380 y el   10+540 izquierda.</v>
          </cell>
        </row>
        <row r="52">
          <cell r="B52" t="str">
            <v>Muestra base asfáltica tomada en la via en el  K11+770 Margen izquierda lado derecho.</v>
          </cell>
        </row>
        <row r="53">
          <cell r="B53" t="str">
            <v>Muestra base asfáltica tomada en la via en el  K11+770 Margen izquierda lado izquierdo.</v>
          </cell>
        </row>
        <row r="54">
          <cell r="B54" t="str">
            <v>Muestra base asfáltica tomada de la planta depositada entre el K11+040 y el   10+190derecha.</v>
          </cell>
        </row>
        <row r="55">
          <cell r="B55" t="str">
            <v>Muestra base asfáltica tomada de la planta depositada entre el K11+040 y el   10+190derecha.</v>
          </cell>
        </row>
        <row r="56">
          <cell r="B56" t="str">
            <v>Muestra base asfáltica tomada de la planta depositada entre el K11+040 y el   10+190derecha.</v>
          </cell>
        </row>
        <row r="57">
          <cell r="B57" t="str">
            <v>Muestra base asfáltica tomada en la via en el  K10+660 lado derecho (derecha).</v>
          </cell>
        </row>
        <row r="58">
          <cell r="B58" t="str">
            <v>Muestra base asfáltica tomada en la via en el  K10+600 lado derecho (eje).</v>
          </cell>
        </row>
        <row r="59">
          <cell r="B59" t="str">
            <v>Muestra base asfáltica tomada en la via en el  K10+600 lado derecho (izquierdo).</v>
          </cell>
        </row>
        <row r="60">
          <cell r="B60" t="str">
            <v xml:space="preserve">Muestra base asfáltica tomada de la planta </v>
          </cell>
        </row>
        <row r="61">
          <cell r="B61" t="str">
            <v xml:space="preserve">Muestra base asfáltica tomada de la planta </v>
          </cell>
        </row>
        <row r="62">
          <cell r="B62" t="str">
            <v>Muestra base asfáltica tomada en la via en el  K10+318 lado izquierdo (derecho).</v>
          </cell>
        </row>
        <row r="63">
          <cell r="B63" t="str">
            <v xml:space="preserve">Muestra base asfáltica tomada de la planta </v>
          </cell>
        </row>
        <row r="64">
          <cell r="B64" t="str">
            <v>Muestra base asfáltica tomada en la via en el  K10+318 lado izquierdo (izquierda).</v>
          </cell>
        </row>
        <row r="65">
          <cell r="B65" t="str">
            <v>Muestra base asfáltica tomada de la planta depositada entre el K8+870 y el   K 8+640 izquierdo.</v>
          </cell>
        </row>
        <row r="66">
          <cell r="B66" t="str">
            <v>Muestra base asfáltica tomada de la planta depositada entre el K8+870 y el   K 8+640 izquierdo.</v>
          </cell>
        </row>
        <row r="67">
          <cell r="B67" t="str">
            <v>Muestra base asfáltica tomada de la planta depositada entre el K8+870 y el   K 8+640 izquierdo.</v>
          </cell>
        </row>
        <row r="68">
          <cell r="B68" t="str">
            <v>Muestra base asfáltica tomada en la via en el  K8+760 lado izquierdo (eje).</v>
          </cell>
        </row>
        <row r="69">
          <cell r="B69" t="str">
            <v>Muestra base asfáltica tomada en la via en el  K8+760 lado izquierdo (izquierdo).</v>
          </cell>
        </row>
        <row r="70">
          <cell r="B70" t="str">
            <v>Muestra base asfáltica tomada en la via en el  K8+760 lado izquierdo (derecho).</v>
          </cell>
        </row>
        <row r="71">
          <cell r="B71" t="str">
            <v>Muestra base asfáltica tomada de la planta depositada entre el K8+870 y el   K 8+640 izquierdo.</v>
          </cell>
        </row>
        <row r="72">
          <cell r="B72" t="str">
            <v>Muestra base asfáltica tomada de la planta depositada entre el K8+870 y el   K 8+700 izquierdo.</v>
          </cell>
        </row>
        <row r="73">
          <cell r="B73" t="str">
            <v>Muestra base asfáltica tomada de la planta depositada entre el K8+870 y el   K 8+700 izquierdo.</v>
          </cell>
        </row>
        <row r="74">
          <cell r="B74" t="str">
            <v>Muestra base asfáltica tomada de la planta depositada entre el K43+545 y el   K 43+565 derecho.</v>
          </cell>
        </row>
        <row r="75">
          <cell r="B75" t="str">
            <v>Muestra base asfáltica tomada de la planta depositada entre el K43+740 y el   K 43+775 derecho.</v>
          </cell>
        </row>
        <row r="76">
          <cell r="B76" t="str">
            <v>Muestra base asfáltica tomada de la planta depositada entre el K43+935 y el   K 43+995 derecho.</v>
          </cell>
        </row>
        <row r="77">
          <cell r="B77" t="str">
            <v>Muestra base asfáltica tomada de la planta depositada entre el K44+155 y el   K 44+175 derecho.</v>
          </cell>
        </row>
        <row r="78">
          <cell r="B78" t="str">
            <v>Muestra base asfáltica tomada en la via en el  K44+965 lado derecho (eje).</v>
          </cell>
        </row>
        <row r="79">
          <cell r="B79" t="str">
            <v>Muestra base asfáltica tomada en la via en el  K44+965 lado derecho (derecho).</v>
          </cell>
        </row>
        <row r="80">
          <cell r="B80" t="str">
            <v>Muestra base asfáltica tomada en la via en el  K44+965 lado derecho (izquierdo).</v>
          </cell>
        </row>
        <row r="81">
          <cell r="B81" t="str">
            <v>Muestra base asfáltica tomada de la planta depositada entre el K44+480 y el   K 44+500 derecho.</v>
          </cell>
        </row>
        <row r="82">
          <cell r="B82" t="str">
            <v>Muestra base asfáltica tomada de la planta depositada entre el K44+910 y el   K 44+930 derecho.</v>
          </cell>
        </row>
        <row r="83">
          <cell r="B83" t="str">
            <v>Muestra base asfáltica tomada de la planta depositada entre el K45+130 y el   K 45+150 derecho.</v>
          </cell>
        </row>
        <row r="84">
          <cell r="B84" t="str">
            <v>Muestra base asfáltica tomada de la planta depositada entre el K45+210 y el   K 45+235 derecho.</v>
          </cell>
        </row>
        <row r="85">
          <cell r="B85" t="str">
            <v>Muestra base asfáltica tomada en la via en el  K44+620 lado derecho (eje).</v>
          </cell>
        </row>
        <row r="86">
          <cell r="B86" t="str">
            <v>Muestra base asfáltica tomada en la via en el  K44+620 lado derecho (derecho).</v>
          </cell>
        </row>
        <row r="87">
          <cell r="B87" t="str">
            <v>Muestra base asfáltica tomada en la via en el  K44+620 lado derecho (izquierdo).</v>
          </cell>
        </row>
        <row r="88">
          <cell r="B88" t="str">
            <v>Muestra base asfáltica tomada de la planta depositada entre el K13+200 y el   K 12+910 izquierdo.</v>
          </cell>
        </row>
        <row r="89">
          <cell r="B89" t="str">
            <v>Muestra base asfáltica tomada de la planta depositada entre el K13+200 y el   K 12+910 izquierdo.</v>
          </cell>
        </row>
        <row r="90">
          <cell r="B90" t="str">
            <v>Muestra base asfáltica tomada en la via en el  K45+360 margen derecha lado derecho.</v>
          </cell>
        </row>
        <row r="91">
          <cell r="B91" t="str">
            <v>Muestra base asfáltica tomada en la via en el  K45+360 margen derecha eje.</v>
          </cell>
        </row>
        <row r="92">
          <cell r="B92" t="str">
            <v>Muestra base asfáltica tomada en la via en el  K45+360 margen derecha lado izquierdo.</v>
          </cell>
        </row>
        <row r="93">
          <cell r="B93" t="str">
            <v>Muestra base asfáltica tomada de la planta depositada entre el K45+930 y el   K 46+100 izquierdo.</v>
          </cell>
        </row>
        <row r="94">
          <cell r="B94" t="str">
            <v>Muestra base asfáltica tomada de la planta depositada entre el K46+100 y el   K 46+285 derecha.</v>
          </cell>
        </row>
        <row r="95">
          <cell r="B95" t="str">
            <v>Muestra base asfáltica tomada en la via en la berma del  K45+950  lado derecho.</v>
          </cell>
        </row>
        <row r="96">
          <cell r="B96" t="str">
            <v>Muestra base asfáltica tomada en la via en la berma del  K46+000  lado derecho.</v>
          </cell>
        </row>
        <row r="97">
          <cell r="B97" t="str">
            <v>Muestra base asfáltica tomada en la via en la berma del  K46+020  lado derecho.</v>
          </cell>
        </row>
        <row r="98">
          <cell r="B98" t="str">
            <v>Muestra base asfáltica tomada de la planta depositada entre el K42+760 y el   K 43+340 izquierda.</v>
          </cell>
        </row>
        <row r="99">
          <cell r="B99" t="str">
            <v>Muestra base asfáltica tomada de la planta depositada entre el K8+650 y el   K 43+180 izquierda.</v>
          </cell>
        </row>
        <row r="100">
          <cell r="B100" t="str">
            <v>Muestra base asfáltica tomada en la via en el  K8+440  Margen izquierda lado izquierdo.</v>
          </cell>
        </row>
        <row r="101">
          <cell r="B101" t="str">
            <v>Muestra base asfáltica tomada en la via en el  K8+440  Margen izquierda lado derecho.</v>
          </cell>
        </row>
        <row r="102">
          <cell r="B102" t="str">
            <v>Muestra base asfáltica tomada en la via en el  K8+440  Margen izquierda eje.</v>
          </cell>
        </row>
        <row r="103">
          <cell r="B103" t="str">
            <v>Muestra base asfáltica tomada de la planta depositada entre el K8+700 y el   K 8+680 izquierda.</v>
          </cell>
        </row>
        <row r="104">
          <cell r="B104" t="str">
            <v>Muestra base asfáltica tomada de la planta depositada entre el K8+380 y el   K 43+320 izquierda.</v>
          </cell>
        </row>
        <row r="105">
          <cell r="B105" t="str">
            <v>Muestra base asfáltica tomada de la planta depositada entre el K43+340 y el   K 43+360 izquierda.</v>
          </cell>
        </row>
        <row r="106">
          <cell r="B106" t="str">
            <v>Muestra base asfáltica tomada de la planta depositada entre el K44+040 y el   K 44+070 izquierda.</v>
          </cell>
        </row>
        <row r="107">
          <cell r="B107" t="str">
            <v>Muestra base asfáltica tomada en la via en la berma del K43+880  lado izquierdo.</v>
          </cell>
        </row>
        <row r="108">
          <cell r="B108" t="str">
            <v>Muestra base asfáltica tomada en la via en la berma del K43+440  lado izquierdo.</v>
          </cell>
        </row>
        <row r="109">
          <cell r="B109" t="str">
            <v>Muestra base asfáltica tomada en la via en la berma del K43+450  lado izquierdo.</v>
          </cell>
        </row>
        <row r="110">
          <cell r="B110" t="str">
            <v>Muestra base asfáltica tomada de la planta depositada entre el K8+320 y el   K 8+035 derecha.</v>
          </cell>
        </row>
        <row r="111">
          <cell r="B111" t="str">
            <v>Muestra base asfáltica tomada de la planta depositada entre el K8+180 y el   K 7+870 izquierda.</v>
          </cell>
        </row>
        <row r="112">
          <cell r="B112" t="str">
            <v>Muestra base asfáltica tomada de la planta depositada entre el K44+070 y el   K 44+100 izquierdo.</v>
          </cell>
        </row>
        <row r="113">
          <cell r="B113" t="str">
            <v>Muestra base asfáltica tomada de la planta depositada entre el K44+220 y el   K 44+250 izquierdo.</v>
          </cell>
        </row>
        <row r="114">
          <cell r="B114" t="str">
            <v>Muestra base asfáltica tomada de la planta depositada entre el K44+480 y el   K 44+510 izquierdo.</v>
          </cell>
        </row>
        <row r="115">
          <cell r="B115" t="str">
            <v>Muestra base asfáltica tomada de la planta depositada entre el K44+680 y el   K 44+710 izquierdo.</v>
          </cell>
        </row>
        <row r="116">
          <cell r="B116" t="str">
            <v>Muestra base asfáltica tomada en la via en el  K7+830  Margen izquierda lado derecho.</v>
          </cell>
        </row>
        <row r="117">
          <cell r="B117" t="str">
            <v>Muestra base asfáltica tomada en la via en el  K7+830  Margen izquierda lado izquierdo.</v>
          </cell>
        </row>
        <row r="118">
          <cell r="B118" t="str">
            <v>Muestra base asfáltica tomada en la via en el  K7+830  Margen izquierda eje.</v>
          </cell>
        </row>
        <row r="119">
          <cell r="B119" t="str">
            <v>Muestra base asfáltica tomada de la planta depositada entre el K44+715 y el   K 44+745 izquierdo.</v>
          </cell>
        </row>
        <row r="120">
          <cell r="B120" t="str">
            <v>Muestra base asfáltica tomada de la planta depositada entre el K44+900 y el   K 44+930 izquierdo.</v>
          </cell>
        </row>
        <row r="121">
          <cell r="B121" t="str">
            <v>Muestra base asfáltica tomada de la planta depositada entre el K45+830 y el   K 45+860 izquierdo.</v>
          </cell>
        </row>
        <row r="122">
          <cell r="B122" t="str">
            <v>Muestra base asfáltica tomada en la via en la berma del K45+040  lado izquierdo.</v>
          </cell>
        </row>
        <row r="123">
          <cell r="B123" t="str">
            <v>Muestra base asfáltica tomada en la via en la berma del K45+060  lado izquierdo.</v>
          </cell>
        </row>
        <row r="124">
          <cell r="B124" t="str">
            <v>Muestra base asfáltica tomada en la via en la berma del K45+100  lado izquierdo.</v>
          </cell>
        </row>
        <row r="125">
          <cell r="B125" t="str">
            <v>Muestra base asfáltica tomada de la planta depositada entre el K42+730 y el   K 42+760 izquierdo.</v>
          </cell>
        </row>
        <row r="126">
          <cell r="B126" t="str">
            <v>Muestra base asfáltica tomada de la planta depositada entre el K43+250 y el   K 43+280 izquierdo.</v>
          </cell>
        </row>
        <row r="127">
          <cell r="B127" t="str">
            <v>Muestra base asfáltica tomada de la planta depositada entre el K43+670 y el K 43+700 izquierdo.</v>
          </cell>
        </row>
        <row r="128">
          <cell r="B128" t="str">
            <v>Muestra base asfáltica tomada en la via en la berma del K42+830  lado izquierdo.</v>
          </cell>
        </row>
        <row r="129">
          <cell r="B129" t="str">
            <v>Muestra base asfáltica tomada de la planta depositada entre el K7+3900 y el   K 7+140 derecha.</v>
          </cell>
        </row>
        <row r="130">
          <cell r="B130" t="str">
            <v>Muestra base asfáltica tomada de la planta depositada entre el K43+710 y el   K 43+740 izquierdo.</v>
          </cell>
        </row>
        <row r="131">
          <cell r="B131" t="str">
            <v>Muestra base asfáltica tomada de la planta depositada entre el K44+330 y el   K 44+365 izquierdo.</v>
          </cell>
        </row>
        <row r="132">
          <cell r="B132" t="str">
            <v>Muestra base asfáltica tomada de la planta depositada entre el K44+840 y el   K 44+880 izquierdo.</v>
          </cell>
        </row>
        <row r="133">
          <cell r="B133" t="str">
            <v>Muestra base asfáltica tomada en la via en la berma del K43+840  lado izquierdo.</v>
          </cell>
        </row>
        <row r="134">
          <cell r="B134" t="str">
            <v>Muestra base asfáltica tomada en la via en la berma del K43+870  lado izquierdo.</v>
          </cell>
        </row>
        <row r="135">
          <cell r="B135" t="str">
            <v>Muestra base asfáltica tomada en la via en la berma del K43+900  lado izquierdo.</v>
          </cell>
        </row>
        <row r="136">
          <cell r="B136" t="str">
            <v>Muestra base asfáltica tomada de la planta depositada entre el K43+130 y el   K 43+165 derecha.</v>
          </cell>
        </row>
        <row r="137">
          <cell r="B137" t="str">
            <v>Muestra base asfáltica tomada de la planta depositada entre el K43+740 y el   K 43+785 derecha.</v>
          </cell>
        </row>
        <row r="138">
          <cell r="B138" t="str">
            <v>Muestra base asfáltica tomada de la planta depositada entre el K44+000 y el   K 44+040 derecha.</v>
          </cell>
        </row>
        <row r="139">
          <cell r="B139" t="str">
            <v>Muestra base asfáltica tomada de la planta depositada entre el K44+330 y el   K 44+360 derecha.</v>
          </cell>
        </row>
        <row r="140">
          <cell r="B140" t="str">
            <v>Muestra base asfáltica tomada en la via en el  K7+430  Margen izquierda fínisher.</v>
          </cell>
        </row>
        <row r="141">
          <cell r="B141" t="str">
            <v>Muestra base asfáltica tomada en la via en el  K7+430  Margen izquierda lado derecho.</v>
          </cell>
        </row>
        <row r="142">
          <cell r="B142" t="str">
            <v>Muestra base asfáltica tomada en la via en el  K7+440  Margen izquierda fínisher.</v>
          </cell>
        </row>
        <row r="143">
          <cell r="B143" t="str">
            <v>Muestra base asfáltica tomada de la planta depositada entre el K44+360 y el   K 44+380 izquierda.</v>
          </cell>
        </row>
        <row r="144">
          <cell r="B144" t="str">
            <v>Muestra base asfáltica tomada de la planta depositada entre el K44+930 y el   K 44+960 izquierda.</v>
          </cell>
        </row>
        <row r="145">
          <cell r="B145" t="str">
            <v>Muestra base asfáltica tomada de la planta depositada entre el K45+210 y el   K 45+240 izquierda.</v>
          </cell>
        </row>
        <row r="146">
          <cell r="B146" t="str">
            <v>Muestra base asfáltica tomada de la planta depositada entre el K45+840 y el   K 45+860 izquierda.</v>
          </cell>
        </row>
        <row r="147">
          <cell r="B147" t="str">
            <v>Muestra base asfáltica tomada en la via en la berma del K44+900  lado izquierdo.</v>
          </cell>
        </row>
        <row r="148">
          <cell r="B148" t="str">
            <v>Muestra base asfáltica tomada en la via en la berma del K44+930  lado izquierdo.</v>
          </cell>
        </row>
        <row r="149">
          <cell r="B149" t="str">
            <v>Muestra base asfáltica tomada en la via en la berma del K44+990  lado izquierdo.</v>
          </cell>
        </row>
        <row r="150">
          <cell r="B150" t="str">
            <v>Muestra base asfáltica tomada de la planta depositada entre el K44+840 y el   K 44+880 derecha.</v>
          </cell>
        </row>
        <row r="151">
          <cell r="B151" t="str">
            <v>Muestra base asfáltica tomada de la planta depositada entre el K45+510 y el   K 45+545 derecha.</v>
          </cell>
        </row>
        <row r="152">
          <cell r="B152" t="str">
            <v>Muestra base asfáltica tomada de la planta depositada entre el K45+800 y el   K 45+820derecha.</v>
          </cell>
        </row>
        <row r="153">
          <cell r="B153" t="str">
            <v>Muestra base asfáltica tomada de la planta depositada entre el K46+300 y el   K 46+320 derecha.</v>
          </cell>
        </row>
        <row r="154">
          <cell r="B154" t="str">
            <v>Muestra base asfáltica tomada en la via en la berma del K45+980  lado derecho.</v>
          </cell>
        </row>
        <row r="155">
          <cell r="B155" t="str">
            <v>Muestra base asfáltica tomada en la via en la berma del K46+000  lado derecho.</v>
          </cell>
        </row>
        <row r="156">
          <cell r="B156" t="str">
            <v>Muestra base asfáltica tomada en la via en la berma del K46+020  lado derecho.</v>
          </cell>
        </row>
        <row r="160">
          <cell r="B160" t="str">
            <v>Muestra base asfáltica tomada en la via en la berma del K46+680  lado derecho.</v>
          </cell>
        </row>
        <row r="161">
          <cell r="B161" t="str">
            <v>Muestra base asfáltica tomada en la via en la berma del K46+685  lado derecho.</v>
          </cell>
        </row>
        <row r="162">
          <cell r="B162" t="str">
            <v>Muestra base asfáltica tomada en la via en la berma del K46+690  lado derecho.</v>
          </cell>
        </row>
        <row r="164">
          <cell r="B164" t="str">
            <v>Muestra base asfáltica tomada en la via en la berma del K46+090  lado derecho.</v>
          </cell>
        </row>
        <row r="165">
          <cell r="B165" t="str">
            <v>Muestra base asfáltica tomada en la via en la berma del K46+090  lado derecho.</v>
          </cell>
        </row>
        <row r="166">
          <cell r="B166" t="str">
            <v>Muestra base asfáltica tomada de la planta depositada entre el K46+160 y el   K 46+180 izquierda.</v>
          </cell>
        </row>
        <row r="167">
          <cell r="B167" t="str">
            <v>Muestra base asfáltica tomada de la planta depositada entre el K46+420 y el   K 46+440 izquierda.</v>
          </cell>
        </row>
        <row r="168">
          <cell r="B168" t="str">
            <v>Muestra base asfáltica tomada de la planta depositada entre el K46+680 y el   K 46+705 izquierda.</v>
          </cell>
        </row>
        <row r="169">
          <cell r="B169" t="str">
            <v>Muestra base asfáltica tomada en la via en el  K46+300  Margen izquierda lado derecho.</v>
          </cell>
        </row>
        <row r="170">
          <cell r="B170" t="str">
            <v>Muestra base asfáltica tomada en la via en el  K46+300  Margen izquierda lado izquierdo.</v>
          </cell>
        </row>
        <row r="171">
          <cell r="B171" t="str">
            <v>Muestra base asfáltica tomada de la planta depositada entre el K46+705 y el   K 46+720 izquierda.</v>
          </cell>
        </row>
        <row r="172">
          <cell r="B172" t="str">
            <v>Muestra base asfáltica tomada de la planta depositada entre el K46+945 y el   K 46+970 izquierda.</v>
          </cell>
        </row>
        <row r="173">
          <cell r="B173" t="str">
            <v>Muestra base asfáltica tomada de la planta depositada entre el K47+140 y el   K 47+155 izquierda.</v>
          </cell>
        </row>
        <row r="174">
          <cell r="B174" t="str">
            <v>Muestra base asfáltica tomada en la via en el  K46+850  Margen izquierda lado derecho.</v>
          </cell>
        </row>
        <row r="175">
          <cell r="B175" t="str">
            <v>Muestra base asfáltica tomada en la via en el  K46+850  Margen izquierda lado izquierdo.</v>
          </cell>
        </row>
        <row r="176">
          <cell r="B176" t="str">
            <v>Muestra base asfáltica tomada de la planta depositada entre el K47+145 y el   K 47+165 derecha.</v>
          </cell>
        </row>
        <row r="177">
          <cell r="B177" t="str">
            <v>Muestra base asfáltica tomada de la planta depositada entre el K47+340 y el   K 47+360 derecha.</v>
          </cell>
        </row>
        <row r="178">
          <cell r="B178" t="str">
            <v>Muestra base asfáltica tomada de la planta depositada entre el K47+495 y el   K 47+505 derecha.</v>
          </cell>
        </row>
        <row r="179">
          <cell r="B179" t="str">
            <v>Muestra base asfáltica tomada de la planta depositada entre el K47+540 y el   K 47+550 derecha.</v>
          </cell>
        </row>
        <row r="180">
          <cell r="B180" t="str">
            <v>Muestra base asfáltica tomada de la planta depositada entre el K47+585 y el   K 47+600 derecha.</v>
          </cell>
        </row>
        <row r="181">
          <cell r="B181" t="str">
            <v>Muestra base asfáltica tomada de la planta depositada entre el K47+620 y el   K 47+635 derecha.</v>
          </cell>
        </row>
        <row r="182">
          <cell r="B182" t="str">
            <v>Muestra base asfáltica tomada en la via en el  K47+190 Margen izquierda lado izquierdo.</v>
          </cell>
        </row>
        <row r="183">
          <cell r="B183" t="str">
            <v>Muestra base asfáltica tomada en la via en el  K47+190 Margen izquierda eje.</v>
          </cell>
        </row>
        <row r="184">
          <cell r="B184" t="str">
            <v>Muestra base asfáltica tomada en la via en el  K47+190 Margen izquierda lado derecha.</v>
          </cell>
        </row>
        <row r="185">
          <cell r="B185" t="str">
            <v>Muestra base asfáltica tomada de la planta depositada entre el K46+880 y el   K 46+895 derecha.</v>
          </cell>
        </row>
        <row r="186">
          <cell r="B186" t="str">
            <v>Muestra base asfáltica tomada de la planta depositada entre el K47+070 y el   K 47+100 izquierda.</v>
          </cell>
        </row>
        <row r="187">
          <cell r="B187" t="str">
            <v>Muestra base asfáltica tomada de la planta depositada entre el K47+200 y el   K 47+220 izquierda.</v>
          </cell>
        </row>
        <row r="188">
          <cell r="B188" t="str">
            <v>Muestra base asfáltica tomada de la planta depositada entre el K47+400 y el   K 47+425 izquierda.</v>
          </cell>
        </row>
        <row r="189">
          <cell r="B189" t="str">
            <v>Muestra base asfáltica tomada en la via en el  K46+920 Margen izquierda lado izquierdo.</v>
          </cell>
        </row>
        <row r="190">
          <cell r="B190" t="str">
            <v>Muestra base asfáltica tomada en la via en el  K46+920 Margen izquierda eje.</v>
          </cell>
        </row>
        <row r="191">
          <cell r="B191" t="str">
            <v>Muestra base asfáltica tomada en la via en el  K46+920 Margen izquierda lado derecha.</v>
          </cell>
        </row>
        <row r="201">
          <cell r="B201" t="str">
            <v>Muestra base asfáltica tomada de la planta depositada entre el K48+255 y el   K 48+340 izquierda.</v>
          </cell>
        </row>
        <row r="202">
          <cell r="B202" t="str">
            <v>Muestra base asfaltica tipo A2 no representativa de la produccion posiblemente mal tomada.</v>
          </cell>
        </row>
        <row r="203">
          <cell r="B203" t="str">
            <v>Muestra base asfáltica tomada de la planta depositada entre el K48+375 y el   K 48+600 izquierda.</v>
          </cell>
        </row>
        <row r="204">
          <cell r="B204" t="str">
            <v>Muestra base asfáltica tomada en la via en el  K48+330 Margen izquierda lado izquierdo.</v>
          </cell>
        </row>
        <row r="205">
          <cell r="B205" t="str">
            <v>Muestra base asfáltica tomada en la via en el  K48+330 Margen izquierda lado derecho.</v>
          </cell>
        </row>
        <row r="206">
          <cell r="B206" t="str">
            <v>Muestra base asfáltica tomada de la planta depositada entre el K48+560 y el   K 48+725 izquierda.</v>
          </cell>
        </row>
        <row r="207">
          <cell r="B207" t="str">
            <v>Muestra base asfáltica tomada de la planta depositada entre el K48+725 y el   K 48+830 izquierda.</v>
          </cell>
        </row>
        <row r="208">
          <cell r="B208" t="str">
            <v>Muestra base asfáltica tomada de la planta depositada entre el K48+830 y el   K 48+920 izquierda.</v>
          </cell>
        </row>
        <row r="209">
          <cell r="B209" t="str">
            <v xml:space="preserve">Muestra base asfáltica tomada en la via en el  K48+680 Margen izquierda </v>
          </cell>
        </row>
        <row r="210">
          <cell r="B210" t="str">
            <v xml:space="preserve">Muestra base asfáltica tomada en la via en el  K48+680 Margen izquierda </v>
          </cell>
        </row>
        <row r="211">
          <cell r="B211" t="str">
            <v xml:space="preserve">Muestra base asfáltica tomada en la via en el  K48+680 Margen izquierda </v>
          </cell>
        </row>
        <row r="212">
          <cell r="B212" t="str">
            <v>Muestra base asfáltica tomada de la planta depositada entre el K48+550 y el   K 48+600 derecha.</v>
          </cell>
        </row>
        <row r="213">
          <cell r="B213" t="str">
            <v>Muestra base asfáltica tomada de la planta depositada entre el K48+160 y el   K 48+360 derecha.</v>
          </cell>
        </row>
        <row r="214">
          <cell r="B214" t="str">
            <v>Muestra base asfáltica tomada de la planta depositada entre el K47+640 y el   K 47+800 derecha.</v>
          </cell>
        </row>
        <row r="215">
          <cell r="B215" t="str">
            <v>Muestra base asfáltica tomada de la planta depositada entre el K47+900 y el   K 48+160 derecha.</v>
          </cell>
        </row>
        <row r="216">
          <cell r="B216" t="str">
            <v xml:space="preserve">Muestra base asfáltica tomada en la via en el  K6+200 Margen izquierda lado derecho </v>
          </cell>
        </row>
        <row r="217">
          <cell r="B217" t="str">
            <v xml:space="preserve">Muestra base asfáltica tomada en la via en el  K6+200 Margen izquierda lado izquierdo </v>
          </cell>
        </row>
        <row r="218">
          <cell r="B218" t="str">
            <v>Muestra base asfáltica tomada en la via en el  K6+200 Margen izquierda eje</v>
          </cell>
        </row>
        <row r="219">
          <cell r="B219" t="str">
            <v>Muestra base asfáltica tomada de la planta depositada entre el K49+010 y el   K 49+135 izquierda.</v>
          </cell>
        </row>
        <row r="220">
          <cell r="B220" t="str">
            <v>Muestra base asfáltica tomada de la planta depositada entre el K49+135 y el   K 49+350 izquierda.</v>
          </cell>
        </row>
        <row r="221">
          <cell r="B221" t="str">
            <v>Muestra base asfáltica tomada en la via en el  K49+175 Margen izquierda eje</v>
          </cell>
          <cell r="S221">
            <v>77.811111111111117</v>
          </cell>
        </row>
        <row r="222">
          <cell r="B222" t="str">
            <v xml:space="preserve">Muestra base asfáltica tomada en la via en el  K49+175 Margen izquierda lado izquierdo </v>
          </cell>
          <cell r="S222">
            <v>80.575757575757592</v>
          </cell>
        </row>
        <row r="223">
          <cell r="B223" t="str">
            <v xml:space="preserve">Muestra base asfáltica tomada en la via en el  K49+175  Margen izquierda lado derecho </v>
          </cell>
          <cell r="S223">
            <v>76.205009451795846</v>
          </cell>
        </row>
        <row r="224">
          <cell r="B224" t="str">
            <v>Muestra base asfáltica tomada de la planta depositada entre el K49+430 y el   K 49+580 izquierda.</v>
          </cell>
        </row>
        <row r="225">
          <cell r="B225" t="str">
            <v>Muestra base asfáltica tomada de la planta depositada entre el K49+580 y el   K 49+840 izquierda.</v>
          </cell>
        </row>
        <row r="226">
          <cell r="B226" t="str">
            <v xml:space="preserve">Muestra base asfáltica tomada en la via en el  K49+650 Margen izquierda lado izquierdo </v>
          </cell>
        </row>
        <row r="227">
          <cell r="B227" t="str">
            <v xml:space="preserve">Muestra base asfáltica tomada en la via en el  K49+650  Margen izquierda lado derecho </v>
          </cell>
        </row>
        <row r="228">
          <cell r="B228" t="str">
            <v>Muestra base asfáltica tomada de la planta depositada entre el K49+045 y el   K 49+180 derecha.</v>
          </cell>
        </row>
        <row r="229">
          <cell r="B229" t="str">
            <v>Muestra base asfáltica tomada de la planta depositada entre el K49+180 y el   K 49+225 derecha.</v>
          </cell>
        </row>
        <row r="230">
          <cell r="B230" t="str">
            <v>Muestra base asfáltica tomada en la via en el  K49+280 Margen derecha eje</v>
          </cell>
        </row>
        <row r="231">
          <cell r="B231" t="str">
            <v xml:space="preserve">Muestra base asfáltica tomada en la via en el  K49+280 Margen derecha lado izquierdo </v>
          </cell>
        </row>
        <row r="232">
          <cell r="B232" t="str">
            <v xml:space="preserve">Muestra base asfáltica tomada en la via en el  K49+280  Margen derecha lado derecho </v>
          </cell>
        </row>
        <row r="233">
          <cell r="B233" t="str">
            <v>Muestra base asfáltica tomada de la planta depositada entre el K49+500 y el   K 49+690 derecha.</v>
          </cell>
        </row>
        <row r="234">
          <cell r="B234" t="str">
            <v>Muestra base asfáltica tomada de la planta depositada entre el K49+690 y el   K 49+870 derecha.</v>
          </cell>
        </row>
        <row r="235">
          <cell r="B235" t="str">
            <v>Muestra base asfáltica tomada de la planta depositada entre el K49+870 y el   K 49+990 derecha.</v>
          </cell>
        </row>
        <row r="236">
          <cell r="B236" t="str">
            <v>Muestra base asfáltica tomada de la planta depositada entre el K49+990 y el   K 50+220 derecha.</v>
          </cell>
        </row>
        <row r="237">
          <cell r="B237" t="str">
            <v>Muestra base asfáltica tomada en la via en el  K49+950 Margen derecha eje</v>
          </cell>
        </row>
        <row r="238">
          <cell r="B238" t="str">
            <v xml:space="preserve">Muestra base asfáltica tomada en la via en el  K49+950 Margen derecha lado izquierdo </v>
          </cell>
        </row>
        <row r="239">
          <cell r="B239" t="str">
            <v xml:space="preserve">Muestra base asfáltica tomada en la via en el  K49+950  Margen derecha lado derecho </v>
          </cell>
        </row>
        <row r="240">
          <cell r="B240" t="str">
            <v>Muestra base asfáltica tomada de la planta depositada entre el K50+320 y el   K 50+500 derecha.</v>
          </cell>
        </row>
        <row r="241">
          <cell r="B241" t="str">
            <v>Muestra base asfáltica tomada de la planta depositada entre el K50+500 y el   K 50+810 derecha.</v>
          </cell>
        </row>
        <row r="242">
          <cell r="B242" t="str">
            <v>Muestra base asfáltica tomada en la via en el  K50+400 Margen derecha eje</v>
          </cell>
        </row>
        <row r="243">
          <cell r="B243" t="str">
            <v xml:space="preserve">Muestra base asfáltica tomada en la via en el  K50+400 Margen derecha lado izquierdo </v>
          </cell>
        </row>
        <row r="244">
          <cell r="B244" t="str">
            <v xml:space="preserve">Muestra base asfáltica tomada en la via en el  K50+400  Margen derecha lado derecho </v>
          </cell>
        </row>
        <row r="245">
          <cell r="B245" t="str">
            <v>Muestra base asfaltica tipo A2 no representativa de la produccion posiblemente mal tomada.</v>
          </cell>
        </row>
        <row r="246">
          <cell r="B246" t="str">
            <v>Muestra base asfáltica tomada de la planta depositada entre el K49+440 y el   K 50+980 derecha.</v>
          </cell>
        </row>
        <row r="247">
          <cell r="B247" t="str">
            <v>Muestra base asfáltica tomada de la planta depositada entre el K49+990 y el   K 50+295 izquierda.</v>
          </cell>
        </row>
        <row r="248">
          <cell r="B248" t="str">
            <v>Muestra base asfáltica tomada en la via en el  K50+050 Margen derecha eje</v>
          </cell>
        </row>
        <row r="249">
          <cell r="B249" t="str">
            <v xml:space="preserve">Muestra base asfáltica tomada en la via en el  K50+050 Margen derecha lado izquierdo </v>
          </cell>
        </row>
        <row r="250">
          <cell r="B250" t="str">
            <v>Muestra base asfáltica tomada de la planta depositada entre el K5+990 y el   K 5+780 derecha.</v>
          </cell>
        </row>
        <row r="251">
          <cell r="B251" t="str">
            <v>Muestra base asfáltica tomada de la planta depositada entre el K5+780 y el   K 5+805 derecha.</v>
          </cell>
        </row>
        <row r="252">
          <cell r="B252" t="str">
            <v>Muestra base asfáltica tomada en la via en el  K5+720 Margen derecha eje</v>
          </cell>
        </row>
        <row r="253">
          <cell r="B253" t="str">
            <v xml:space="preserve">Muestra base asfáltica tomada en la via en el  K5+720 Margen derecha lado izquierdo </v>
          </cell>
        </row>
        <row r="254">
          <cell r="B254" t="str">
            <v>Muestra base asfáltica tomada en la via en el  K5+720 Margen derecha derecha</v>
          </cell>
        </row>
        <row r="255">
          <cell r="B255" t="str">
            <v>Muestra base asfáltica tomada de la planta depositada entre el K50+525 y el   K 50+680 izquierdo.</v>
          </cell>
        </row>
        <row r="256">
          <cell r="B256" t="str">
            <v>Muestra base asfáltica tomada de la planta depositada entre el K50+680 y el   K 50+850 izquierdo.</v>
          </cell>
        </row>
        <row r="257">
          <cell r="B257" t="str">
            <v>Muestra base asfáltica tomada de la planta depositada entre el K50+680 y el   K 50+850 izquierdo.</v>
          </cell>
        </row>
        <row r="258">
          <cell r="B258" t="str">
            <v xml:space="preserve">Muestra base asfáltica tomada en la via en el  K50+800 Margen  izquierdo </v>
          </cell>
        </row>
        <row r="259">
          <cell r="B259" t="str">
            <v xml:space="preserve">Muestra base asfáltica tomada en la via en el  K50+800 Margen  izquierdo </v>
          </cell>
        </row>
        <row r="260">
          <cell r="B260" t="str">
            <v>Muestra base asfáltica tomada de la planta depositada entre el K10+280 entrada a pelaya.</v>
          </cell>
          <cell r="S260" t="str">
            <v xml:space="preserve">Volumen  produccion acumulado del dia  40 m Volumen acumulado total 16866         . </v>
          </cell>
        </row>
        <row r="261">
          <cell r="B261" t="str">
            <v>Muestra base asfáltica tomada de la planta depositada entre el K50+800 y el   K 51+020 derecha.</v>
          </cell>
          <cell r="S261" t="str">
            <v xml:space="preserve">Volumen  produccion acumulada del dia  105 m Volumen acumulado total 16971         . </v>
          </cell>
        </row>
        <row r="262">
          <cell r="B262" t="str">
            <v>Muestra base asfáltica tomada de la planta depositada entre el K51+020 y el   K 51+200 derecha.</v>
          </cell>
          <cell r="S262" t="str">
            <v xml:space="preserve">Volumen  produccion acumulada del dia  220 m Volumen acumulado total 17186         . </v>
          </cell>
        </row>
        <row r="263">
          <cell r="B263" t="str">
            <v>Muestra base asfáltica tomada de la planta depositada entre el K51+200 y el   K 51+340 derecha.</v>
          </cell>
          <cell r="S263" t="str">
            <v xml:space="preserve">Volumen  produccion acumulada del dia  358 m Volumen acumulado total 17224         . </v>
          </cell>
        </row>
        <row r="264">
          <cell r="B264" t="str">
            <v>Muestra base asfáltica tomada de la planta depositada entre el K50+850 y el   K 51+100 izquierda.</v>
          </cell>
          <cell r="S264" t="str">
            <v>Volumen  produccion acumulada del dia  100 m Volumen acumulado total 17324.</v>
          </cell>
        </row>
        <row r="265">
          <cell r="B265" t="str">
            <v>Muestra base asfáltica tomada de la planta depositada entre el K51+100 y el   K 51+215 izquierda.</v>
          </cell>
          <cell r="S265" t="str">
            <v>Volumen  produccion acumulada del dia  220 m Volumen acumulado total 17444.</v>
          </cell>
        </row>
        <row r="266">
          <cell r="B266" t="str">
            <v>Muestra base asfáltica tomada de la planta depositada entre el K51+215 y el   K 51+500 izquierda.</v>
          </cell>
          <cell r="S266" t="str">
            <v>Volumen  produccion acumulada del dia  423 m Volumen acumulado total 17647.</v>
          </cell>
        </row>
        <row r="267">
          <cell r="B267" t="str">
            <v>Muestra base asfáltica tomada de la planta depositada entre el K50+970 y el   K 51+375 derecha.</v>
          </cell>
          <cell r="S267" t="str">
            <v>Volumen  produccion acumulada del dia  90 m Volumen acumulado total 17737.</v>
          </cell>
        </row>
        <row r="268">
          <cell r="B268" t="str">
            <v>Muestra base asfáltica tomada de la planta depositada entre el K51+375 y el   K 51+520 derecha.</v>
          </cell>
          <cell r="S268" t="str">
            <v>Volumen  produccion acumulada del dia  190 m Volumen acumulado total 17837.</v>
          </cell>
        </row>
        <row r="269">
          <cell r="B269" t="str">
            <v>Muestra base asfáltica tomada de la planta depositada entre el K51+520 y el   K 51+670 derecha.</v>
          </cell>
          <cell r="S269" t="str">
            <v>Volumen  produccion acumulada del dia  299 m Volumen acumulado total 17946.</v>
          </cell>
        </row>
        <row r="270">
          <cell r="B270" t="str">
            <v>Muestra base asfáltica tomada de la planta depositada entre el K46+820 y el   K 47+240 izquierdo.</v>
          </cell>
          <cell r="S270" t="str">
            <v>Volumen  produccion acumulada del dia  60 m Volumen acumulado total 18006.</v>
          </cell>
        </row>
        <row r="271">
          <cell r="B271" t="str">
            <v>Muestra base asfáltica tomada de la planta depositada entre el K47+240 y el   K 47+610 izquierdo.</v>
          </cell>
          <cell r="S271" t="str">
            <v>Volumen  produccion acumulada del dia  130 m Volumen acumulado total 18076.</v>
          </cell>
        </row>
        <row r="272">
          <cell r="B272" t="str">
            <v>Muestra base asfáltica tomada en la via en el  K47+035 Margen izquierda eje</v>
          </cell>
          <cell r="S272" t="str">
            <v>Volumen  produccion acumulada del dia  260 m Volumen acumulado total 18206.</v>
          </cell>
        </row>
        <row r="273">
          <cell r="B273" t="str">
            <v>Muestra base asfáltica tomada en la via en el  K47+035 Margen izquierda derecha</v>
          </cell>
          <cell r="S273" t="str">
            <v>Volumen  produccion acumulada del dia  260 m Volumen acumulado total 18206.</v>
          </cell>
        </row>
        <row r="274">
          <cell r="B274" t="str">
            <v>Muestra base asfáltica tomada en la via en el  K47+035 Margen izquierda izquierda</v>
          </cell>
          <cell r="S274" t="str">
            <v>Volumen  produccion acumulada del dia  260 m Volumen acumulado total 18206.</v>
          </cell>
        </row>
        <row r="275">
          <cell r="B275" t="str">
            <v>Muestra base asfáltica tomada de la planta depositada entre el K52+350 y el   K 52+510 derecha.</v>
          </cell>
          <cell r="S275" t="str">
            <v>Volumen  produccion acumulada del dia  120 m Volumen acumulado total 18326.</v>
          </cell>
        </row>
        <row r="276">
          <cell r="B276" t="str">
            <v>Muestra base asfáltica tomada de la planta depositada entre el K53+510 y el   K 52+100 derecha.</v>
          </cell>
          <cell r="S276" t="str">
            <v>Volumen  produccion acumulada del dia  250 m Volumen acumulado total 18456.</v>
          </cell>
        </row>
        <row r="277">
          <cell r="B277" t="str">
            <v>Muestra base asfáltica tomada de la planta depositada entre el K52+100 y el   K 52+330 derecha.</v>
          </cell>
          <cell r="S277" t="str">
            <v>Volumen  produccion acumulada del dia  455 m Volumen acumulado total 18661.</v>
          </cell>
        </row>
        <row r="278">
          <cell r="B278" t="str">
            <v>Muestra base asfáltica tomada en la via en el  K52+030 Margen derecha lado derecho</v>
          </cell>
          <cell r="S278" t="str">
            <v>Volumen  produccion acumulada del dia  455 m Volumen acumulado total 18661.</v>
          </cell>
        </row>
        <row r="279">
          <cell r="B279" t="str">
            <v>Muestra base asfáltica tomada en la via en el  K52+030 Margen derecha lado izquierdo</v>
          </cell>
          <cell r="S279" t="str">
            <v>Volumen  produccion acumulada del dia  455 m Volumen acumulado total 18661.</v>
          </cell>
        </row>
        <row r="280">
          <cell r="B280" t="str">
            <v>Muestra base asfáltica tomada en la via en el  K52+030 Margen derecha eje</v>
          </cell>
          <cell r="S280" t="str">
            <v>Volumen  produccion acumulada del dia  455 m Volumen acumulado total 18661.</v>
          </cell>
        </row>
        <row r="281">
          <cell r="B281" t="str">
            <v>Muestra base asfáltica tomada de la planta depositada entre el K51+504 y el   K 47+570 izquierdo.</v>
          </cell>
          <cell r="S281" t="str">
            <v>Volumen  produccion acumulada del dia  80 m Volumen acumulado total 18741.</v>
          </cell>
        </row>
        <row r="282">
          <cell r="B282" t="str">
            <v>Muestra base asfáltica tomada de la planta depositada entre el K51+570 y el   K 51+700 izquierdo.</v>
          </cell>
          <cell r="S282" t="str">
            <v>Volumen  produccion acumulada del dia 190 m Volumen acumulado total 18851.</v>
          </cell>
        </row>
        <row r="283">
          <cell r="B283" t="str">
            <v>Muestra base asfáltica tomada de la planta depositada entre el K51+700 y el   K 51+860 izquierdo.</v>
          </cell>
          <cell r="S283" t="str">
            <v>Volumen  produccion acumulada del dia 320 m Volumen acumulado total 18974.</v>
          </cell>
        </row>
        <row r="284">
          <cell r="B284" t="str">
            <v>Muestra base asfáltica tomada de la planta depositada entre el K51+860 y el   K 51+930 izquierdo.</v>
          </cell>
          <cell r="S284" t="str">
            <v>Volumen  produccion acumulada del dia 633 m Volumen acumulado total 19294.</v>
          </cell>
        </row>
        <row r="285">
          <cell r="B285" t="str">
            <v>Muestra base asfáltica tomada en la via en el  K51+652 Margen izquierda eje</v>
          </cell>
          <cell r="S285" t="str">
            <v>Volumen  produccion acumulada del dia 633 m Volumen acumulado total 19294.</v>
          </cell>
        </row>
        <row r="286">
          <cell r="B286" t="str">
            <v>Muestra base asfáltica tomada en la via en el  K51+652 Margen izquierda derecha</v>
          </cell>
          <cell r="S286" t="str">
            <v>Volumen  produccion acumulada del dia 633 m Volumen acumulado total 19294.</v>
          </cell>
        </row>
        <row r="287">
          <cell r="B287" t="str">
            <v>Muestra base asfáltica tomada en la via en el  K51+652 Margen izquierda izquierda</v>
          </cell>
          <cell r="S287" t="str">
            <v>Volumen  produccion acumulada del dia 633 m Volumen acumulado total 19294.</v>
          </cell>
        </row>
        <row r="288">
          <cell r="B288" t="str">
            <v>Muestra base asfáltica tomada de la planta depositada entre el K51+970 y el   K 52+040 izquierdo.</v>
          </cell>
          <cell r="S288" t="str">
            <v>Volumen  produccion acumulada del dia 80 m Volumen acumulado total 19374.</v>
          </cell>
        </row>
        <row r="289">
          <cell r="B289" t="str">
            <v>Muestra base asfáltica tomada de la planta depositada entre el K52+040 y el   K 52+110 izquierdo.</v>
          </cell>
          <cell r="S289" t="str">
            <v>Volumen  produccion acumulada del dia 150 m Volumen acumulado total 19444.</v>
          </cell>
        </row>
        <row r="290">
          <cell r="B290" t="str">
            <v>Muestra base asfáltica tomada de la planta depositada entre el K52+110 y el   K 52+180 izquierdo.</v>
          </cell>
          <cell r="S290" t="str">
            <v>Volumen  produccion acumulada del dia 220 m Volumen acumulado total 19514.</v>
          </cell>
        </row>
        <row r="291">
          <cell r="B291" t="str">
            <v>Muestra base asfáltica tomada de la planta depositada entre el K52+180 y el   K 52+260 izquierdo.</v>
          </cell>
          <cell r="S291" t="str">
            <v>Volumen  produccion acumulada del dia 293 m Volumen acumulado total 19587.</v>
          </cell>
        </row>
        <row r="292">
          <cell r="B292" t="str">
            <v>Muestra base asfáltica tomada en la via en el  K52+080 Margen izquierda .</v>
          </cell>
          <cell r="S292" t="str">
            <v>Volumen  produccion acumulada del dia 293 m Volumen acumulado total 19587.</v>
          </cell>
        </row>
        <row r="293">
          <cell r="B293" t="str">
            <v>Muestra base asfáltica tomada de la planta depositada entre el K52+330 y el   K 52+420 izquierdo.</v>
          </cell>
          <cell r="S293" t="str">
            <v>Volumen  produccion acumulada del dia 80 m Volumen acumulado total 19667.</v>
          </cell>
        </row>
        <row r="294">
          <cell r="B294" t="str">
            <v>Muestra base asfáltica tomada de la planta depositada entre el K52+420 y el   K 52+470 izquierdo.</v>
          </cell>
          <cell r="S294" t="str">
            <v>Volumen  produccion acumulada del dia 130 m Volumen acumulado total 19717.</v>
          </cell>
        </row>
        <row r="295">
          <cell r="B295" t="str">
            <v>Muestra base asfáltica tomada de la planta depositada entre el K52+470 y el   K 52+520 izquierdo.</v>
          </cell>
          <cell r="S295" t="str">
            <v>Volumen  produccion acumulada del dia 200 m Volumen acumulado total 19787.</v>
          </cell>
        </row>
        <row r="296">
          <cell r="B296" t="str">
            <v>Muestra base asfáltica tomada de la planta depositada entre el K52+520 y el   K 52+625 izquierdo.</v>
          </cell>
          <cell r="S296" t="str">
            <v>Volumen  produccion acumulada del dia 380 m Volumen acumulado total 19967.</v>
          </cell>
        </row>
        <row r="297">
          <cell r="B297" t="str">
            <v>Muestra base asfáltica tomada en la via en el  K52+600 Margen izquierda eje</v>
          </cell>
          <cell r="S297" t="str">
            <v>Volumen  produccion acumulada del dia 380 m Volumen acumulado total 19967.</v>
          </cell>
        </row>
        <row r="298">
          <cell r="B298" t="str">
            <v>Muestra base asfáltica tomada en la via en el  K52+600 Margen izquierda derecha</v>
          </cell>
          <cell r="S298" t="str">
            <v>Volumen  produccion acumulada del dia 380 m Volumen acumulado total 19967.</v>
          </cell>
        </row>
        <row r="299">
          <cell r="B299" t="str">
            <v>Muestra base asfáltica tomada en la via en el  K52+600 Margen izquierda izquierda</v>
          </cell>
          <cell r="S299" t="str">
            <v>Volumen  produccion acumulada del dia 380 m Volumen acumulado total 19967.</v>
          </cell>
        </row>
        <row r="300">
          <cell r="B300" t="str">
            <v>Muestra base asfáltica tomada de la planta depositada entre el K52+515 y el   K 52+550 izquierdo contenido de asfalto alto posible error de pesaje.</v>
          </cell>
          <cell r="S300" t="str">
            <v>Volumen  produccion acumulada del dia 438 m Volumen acumulado total 20405.</v>
          </cell>
        </row>
        <row r="301">
          <cell r="B301" t="str">
            <v>Muestra base asfáltica tomada de la planta depositada entre el K52+550 y el   K 52+685 izquierdo.</v>
          </cell>
          <cell r="S301" t="str">
            <v>Volumen  produccion acumulada del dia 438 m Volumen acumulado total 20405.</v>
          </cell>
        </row>
        <row r="302">
          <cell r="B302" t="str">
            <v>Muestra base asfáltica tomada en la via en el  K52+520 Margen derecha eje</v>
          </cell>
          <cell r="S302" t="str">
            <v>Volumen  produccion acumulada del dia 438 m Volumen acumulado total 20405.</v>
          </cell>
        </row>
        <row r="303">
          <cell r="B303" t="str">
            <v>Muestra base asfáltica tomada en la via en el  K52+520 Margen derecha derecha</v>
          </cell>
          <cell r="S303" t="str">
            <v>Volumen  produccion acumulada del dia 438 m Volumen acumulado total 20405.</v>
          </cell>
        </row>
        <row r="304">
          <cell r="B304" t="str">
            <v>Muestra base asfáltica tomada en la via en el  K52+520 Margen derecha izquierda</v>
          </cell>
          <cell r="S304" t="str">
            <v>Volumen  produccion acumulada del dia 438 m Volumen acumulado total 20405.</v>
          </cell>
        </row>
        <row r="305">
          <cell r="B305" t="str">
            <v>Muestra base asfáltica tomada de la planta depositada entre el K52+685 y el   K 52+715 izquierdo.</v>
          </cell>
          <cell r="S305" t="str">
            <v>Volumen  produccion acumulada del dia 492 m Volumen acumulado total 20897.</v>
          </cell>
        </row>
        <row r="306">
          <cell r="B306" t="str">
            <v>Muestra base asfáltica tomada de la planta depositada entre el K52+715 y el   K 52+771 izquierdo.</v>
          </cell>
          <cell r="S306" t="str">
            <v>Volumen  produccion acumulada del dia 492 m Volumen acumulado total 20897.</v>
          </cell>
        </row>
        <row r="307">
          <cell r="B307" t="str">
            <v>Muestra base asfáltica tomada de la planta depositada entre el K52+771 y el   K 52+826 izquierdo.</v>
          </cell>
          <cell r="S307" t="str">
            <v>Volumen  produccion acumulada del dia 492 m Volumen acumulado total 20897.</v>
          </cell>
        </row>
        <row r="308">
          <cell r="B308" t="str">
            <v>Muestra base asfáltica tomada de la planta depositada entre el K52+826 y el   K 52+855 izquierdo.</v>
          </cell>
          <cell r="S308" t="str">
            <v>Volumen  produccion acumulada del dia 492 m Volumen acumulado total 20897.</v>
          </cell>
        </row>
        <row r="309">
          <cell r="B309" t="str">
            <v>Muestra base asfáltica tomada en la via en el  K52+760 Margen izquierda derecha</v>
          </cell>
          <cell r="S309" t="str">
            <v>Volumen  produccion acumulada del dia 492 m Volumen acumulado total 20897.</v>
          </cell>
        </row>
        <row r="310">
          <cell r="B310" t="str">
            <v>Muestra base asfáltica tomada en la via en el  K52+760 Margen izquierda izquierda</v>
          </cell>
          <cell r="S310" t="str">
            <v>Volumen  produccion acumulada del dia 492 m Volumen acumulado total 20897.</v>
          </cell>
        </row>
        <row r="311">
          <cell r="B311" t="str">
            <v>Muestra base asfáltica tomada en la via en el  K52+760 Margen izquierda eje</v>
          </cell>
          <cell r="S311" t="str">
            <v>Volumen  produccion acumulada del dia 492 m Volumen acumulado total 20897.</v>
          </cell>
        </row>
        <row r="312">
          <cell r="B312" t="str">
            <v>Muestra base asfáltica tomada en planta depositada en el K52+860 al K52+980 derecha.</v>
          </cell>
          <cell r="S312" t="str">
            <v>Volumen  produccion acumulada del dia 220 m Volumen acumulado total 21117.</v>
          </cell>
        </row>
        <row r="313">
          <cell r="B313" t="str">
            <v>Muestra base asfáltica tomada en planta depositada en el K52+980 al K53+000 derecha.</v>
          </cell>
          <cell r="S313" t="str">
            <v>Volumen  produccion acumulada del dia 220 m Volumen acumulado total 21117.</v>
          </cell>
        </row>
        <row r="314">
          <cell r="B314" t="str">
            <v>Muestra base asfáltica tomada en la via en el  K52+900 Margen derecha eje</v>
          </cell>
          <cell r="S314" t="str">
            <v>Volumen  produccion acumulada del dia 220 m Volumen acumulado total 21117.</v>
          </cell>
        </row>
        <row r="315">
          <cell r="B315" t="str">
            <v>Muestra base asfáltica tomada en la via en el  K52+900 Margen derecha derecha.</v>
          </cell>
          <cell r="S315" t="str">
            <v>Volumen  produccion acumulada del dia 220 m Volumen acumulado total 21117.</v>
          </cell>
        </row>
        <row r="316">
          <cell r="B316" t="str">
            <v>Muestra base asfáltica tomada en la via en el  K52+900 Margen derecha izquierda.</v>
          </cell>
          <cell r="S316" t="str">
            <v>Volumen  produccion acumulada del dia 220 m Volumen acumulado total 21117.</v>
          </cell>
        </row>
        <row r="317">
          <cell r="B317" t="str">
            <v>Muestra base asfáltica tomada en planta depositada en el K52+750 al K52+860 izquierda.</v>
          </cell>
          <cell r="S317" t="str">
            <v>Volumen  mezcla producida en el  dia 164 m Volumen acumulado total 21281.</v>
          </cell>
        </row>
        <row r="318">
          <cell r="B318" t="str">
            <v>Muestra base asfáltica tomada en planta depositada en el K52+860 al K52+980 izquierda.</v>
          </cell>
          <cell r="S318" t="str">
            <v>Volumen  mezcla producida en el  dia 164 m Volumen acumulado total 21281.</v>
          </cell>
        </row>
        <row r="319">
          <cell r="B319" t="str">
            <v>Muestra base asfáltica tomada en la via en el  K52+760 Margen izquierda derecha.</v>
          </cell>
          <cell r="S319" t="str">
            <v>Volumen  mezcla producida en el  dia 164 m Volumen acumulado total 21281.</v>
          </cell>
        </row>
        <row r="320">
          <cell r="B320" t="str">
            <v>Muestra base asfáltica tomada en la via en el  K52+760 Margen izquierda eje.</v>
          </cell>
          <cell r="S320" t="str">
            <v>Volumen  mezcla producida en el  dia 164 m Volumen acumulado total 21281.</v>
          </cell>
        </row>
        <row r="321">
          <cell r="B321" t="str">
            <v>Muestra base asfáltica tomada en la via en el  K52+760 Margen izquierda derecha.</v>
          </cell>
          <cell r="S321" t="str">
            <v>Volumen  mezcla producida en el  dia 164 m Volumen acumulado total 21281.</v>
          </cell>
        </row>
        <row r="322">
          <cell r="B322" t="str">
            <v>Muestra base asfáltica tomada en planta depositada en el K52+980 al K53+230 izquierda.</v>
          </cell>
          <cell r="S322" t="str">
            <v>Volumen  mezcla producida en el  dia 417 m Volumen acumulado total 21698.</v>
          </cell>
        </row>
        <row r="323">
          <cell r="B323" t="str">
            <v>Muestra base asfáltica tomada en planta depositada en el K52+230 al K53+500 izquierda.</v>
          </cell>
          <cell r="S323" t="str">
            <v>Volumen  mezcla producida en el  dia 417 m Volumen acumulado total 21698.</v>
          </cell>
        </row>
        <row r="324">
          <cell r="B324" t="str">
            <v>Muestra base asfáltica tomada en planta depositada en el K53+050 al K53+660 eje.</v>
          </cell>
          <cell r="S324" t="str">
            <v>Volumen  mezcla producida en el  dia 206 m Volumen acumulado total 21904.</v>
          </cell>
        </row>
        <row r="325">
          <cell r="B325" t="str">
            <v>Muestra base asfáltica tomada en planta depositada en el K53+160 al K53+410 derecha.</v>
          </cell>
          <cell r="S325" t="str">
            <v>Volumen  mezcla producida en el  dia 178 m Volumen acumulado total 22082.</v>
          </cell>
        </row>
        <row r="326">
          <cell r="B326" t="str">
            <v>Muestra base asfáltica tomada en planta depositada en el K53+500 al K53+670 izquierda.</v>
          </cell>
          <cell r="S326" t="str">
            <v>Volumen  mezcla producida en el  dia 125 m Volumen acumulado total 22207.</v>
          </cell>
        </row>
        <row r="327">
          <cell r="B327" t="str">
            <v>Muestra base asfáltica tomada en planta depositada en el K53+670 al K53+530 .</v>
          </cell>
          <cell r="S327" t="str">
            <v>Volumen  mezcla producida en el  dia 285 m Volumen acumulado total 22492.</v>
          </cell>
        </row>
        <row r="328">
          <cell r="B328" t="str">
            <v>Muestra base asfáltica tomada en planta depositada en el K53+660 al K53+776 derecha.</v>
          </cell>
          <cell r="S328" t="str">
            <v>Volumen mezcla producida en el  dia 425 m Volumen acumulado total 22917.</v>
          </cell>
        </row>
        <row r="329">
          <cell r="B329" t="str">
            <v>Muestra base asfáltica tomada en planta depositada en el K53+776 al K53+860 derecha.</v>
          </cell>
          <cell r="S329" t="str">
            <v>Volumen mezcla producida en el  dia 425 m Volumen acumulado total 22917.</v>
          </cell>
        </row>
        <row r="330">
          <cell r="B330" t="str">
            <v>Muestra base asfáltica tomada en planta depositada en el K53+860 al K54+010 derecha.</v>
          </cell>
          <cell r="S330" t="str">
            <v>Volumen mezcla producida en el  dia 425 m Volumen acumulado total 22917.</v>
          </cell>
        </row>
        <row r="331">
          <cell r="B331" t="str">
            <v>Muestra base asfáltica tomada en planta depositada en el K53+850 al K53+905 izquierda.</v>
          </cell>
          <cell r="S331" t="str">
            <v>Volumen mezcla producida en el  dia 425 m Volumen acumulado total 22917.</v>
          </cell>
        </row>
        <row r="332">
          <cell r="B332" t="str">
            <v>Muestra base asfáltica tomada en planta depositada en el K53+905 al K53+938 izquierda.</v>
          </cell>
          <cell r="S332" t="str">
            <v>Volumen mezcla producida en el  dia 64 m Volumen acumulado total 22981.</v>
          </cell>
        </row>
        <row r="333">
          <cell r="B333" t="str">
            <v>Muestra base asfáltica tomada en planta depositada en el K53+938 al K54+150 izquierda.</v>
          </cell>
          <cell r="S333" t="str">
            <v>Volumen mezcla producida en el  dia 398 m Volumen acumulado total 23379.</v>
          </cell>
        </row>
        <row r="334">
          <cell r="B334" t="str">
            <v>Muestra base asfáltica tomada en planta depositada en el K54+150 al K54+380 izquierda.</v>
          </cell>
          <cell r="S334" t="str">
            <v>Volumen mezcla producida en el  dia 398 m Volumen acumulado total 23379.</v>
          </cell>
        </row>
        <row r="335">
          <cell r="B335" t="str">
            <v>Muestra base asfáltica tomada en planta depositada en el K54+020 al K54+160 derecha.</v>
          </cell>
          <cell r="S335" t="str">
            <v>Volumen mezcla producida en el  dia 219 m Volumen acumulado total 23598.</v>
          </cell>
        </row>
        <row r="336">
          <cell r="B336" t="str">
            <v>Muestra base asfáltica tomada en planta depositada en el K54+160 al K54+340 derecha.</v>
          </cell>
          <cell r="S336" t="str">
            <v>Volumen mezcla producida en el  dia 219 m Volumen acumulado total 23598.</v>
          </cell>
        </row>
        <row r="337">
          <cell r="B337" t="str">
            <v>Muestra base asfáltica tomada en planta depositada en el K54+340 al K54+610 derecha.</v>
          </cell>
          <cell r="S337" t="str">
            <v>Volumen mezcla producida en el  dia 545 m Volumen acumulado total 24143.</v>
          </cell>
        </row>
        <row r="338">
          <cell r="B338" t="str">
            <v>Muestra base asfáltica tomada en planta depositada en el K54+610 al K54+820 derecha.</v>
          </cell>
          <cell r="S338" t="str">
            <v>Volumen mezcla producida en el  dia 545 m Volumen acumulado total 24143.</v>
          </cell>
        </row>
        <row r="339">
          <cell r="B339" t="str">
            <v>Muestra base asfáltica tomada en planta depositada en el K54+820 al K55+210 derecha.</v>
          </cell>
          <cell r="S339" t="str">
            <v>Volumen mezcla producida en el  dia 545 m Volumen acumulado total 24143.</v>
          </cell>
        </row>
        <row r="340">
          <cell r="B340" t="str">
            <v>Muestra base asfáltica tomada en planta depositada en el K54+640 al K54+970 izquierda.</v>
          </cell>
          <cell r="S340" t="str">
            <v>Volumen mezcla producida en el  dia 235 m Volumen acumulado total 24378.</v>
          </cell>
        </row>
        <row r="341">
          <cell r="B341" t="str">
            <v>Muestra base asfáltica tomada en planta depositada en el K54+970 al K55+260 izquierda.</v>
          </cell>
          <cell r="S341" t="str">
            <v>Volumen mezcla producida en el  dia 235 m Volumen acumulado total 24378.</v>
          </cell>
        </row>
        <row r="342">
          <cell r="B342" t="str">
            <v>Muestra base asfáltica tomada en planta depositada en el K55+260 al K55+400 izquierda.</v>
          </cell>
          <cell r="S342" t="str">
            <v>Volumen mezcla producida en el  dia 68 m Volumen acumulado total 24446.</v>
          </cell>
        </row>
        <row r="343">
          <cell r="B343" t="str">
            <v>Muestra base asfáltica tomada en planta depositada en el K55+400 al K55+550 izquierda.</v>
          </cell>
          <cell r="S343" t="str">
            <v>Volumen mezcla producida en el  dia 68 m Volumen acumulado total 24446.</v>
          </cell>
        </row>
        <row r="344">
          <cell r="B344" t="str">
            <v>Muestra base asfáltica tomada en planta depositada en el K55+315 al K55+600 derecha.</v>
          </cell>
          <cell r="S344" t="str">
            <v>Volumen mezcla producida en el  dia 126 m Volumen acumulado total 24572.</v>
          </cell>
        </row>
        <row r="345">
          <cell r="B345" t="str">
            <v>Muestra base asfáltica tomada en planta depositada en el K55+600 al K55+770 derecha.</v>
          </cell>
          <cell r="S345" t="str">
            <v>Volumen mezcla producida en el  dia 126 m Volumen acumulado total 24572.</v>
          </cell>
        </row>
        <row r="346">
          <cell r="B346" t="str">
            <v>Muestra base asfáltica tomada en planta depositada en el K55+526 al K55+940 Izquierda.</v>
          </cell>
          <cell r="S346" t="str">
            <v>Volumen mezcla producida en el  dia 359 m Volumen acumulado total 24931.</v>
          </cell>
        </row>
        <row r="347">
          <cell r="B347" t="str">
            <v>Muestra base asfáltica tomada en planta depositada en el K55+940 al K56+130 Izquierda.</v>
          </cell>
          <cell r="S347" t="str">
            <v>Volumen mezcla producida en el  dia 359 m Volumen acumulado total 24931.</v>
          </cell>
        </row>
        <row r="348">
          <cell r="B348" t="str">
            <v>Muestra base asfáltica tomada en planta depositada en el K56+130 al K56+425 Izquierda.</v>
          </cell>
          <cell r="S348" t="str">
            <v>Volumen mezcla producida en el  dia 359 m Volumen acumulado total 24931.</v>
          </cell>
        </row>
        <row r="349">
          <cell r="B349" t="str">
            <v>Muestra base asfáltica tomada en planta depositada en el K55+770 al K56+360 Derecha.</v>
          </cell>
          <cell r="S349" t="str">
            <v>Volumen mezcla producida en el  dia 491 m Volumen acumulado total 25422.</v>
          </cell>
        </row>
        <row r="350">
          <cell r="B350" t="str">
            <v>Muestra base asfáltica tomada en planta depositada en el K56+360 al K56+940 Derecha.</v>
          </cell>
          <cell r="S350" t="str">
            <v>Volumen mezcla producida en el  dia 491 m Volumen acumulado total 25422.</v>
          </cell>
        </row>
        <row r="351">
          <cell r="B351" t="str">
            <v>Muestra base asfáltica tomada en planta depositada en el K56+420 al K56+940 Izquierda.</v>
          </cell>
          <cell r="S351" t="str">
            <v>Volumen mezcla producida en el  dia 502 m Volumen acumulado total 25924.</v>
          </cell>
        </row>
        <row r="352">
          <cell r="B352" t="str">
            <v>Muestra base asfáltica tomada en planta depositada en el K56+940 al K57+050 Izquierda.</v>
          </cell>
          <cell r="S352" t="str">
            <v>Volumen mezcla producida en el  dia 502 m Volumen acumulado total 25924.</v>
          </cell>
        </row>
        <row r="353">
          <cell r="B353" t="str">
            <v>Muestra base asfáltica tomada en planta depositada en el K57+050 al K57+320 Izquierda.</v>
          </cell>
          <cell r="S353" t="str">
            <v>Volumen mezcla producida en el  dia 502 m Volumen acumulado total 25924.</v>
          </cell>
        </row>
        <row r="354">
          <cell r="B354" t="str">
            <v>Muestra base asfáltica tomada en planta depositada en el K57+320 al K57+560 Izquierda.</v>
          </cell>
          <cell r="S354" t="str">
            <v>Volumen mezcla producida en el  dia 502 m Volumen acumulado total 25924.</v>
          </cell>
        </row>
        <row r="355">
          <cell r="B355" t="str">
            <v>Muestra base asfáltica tomada en planta depositada en el K56+930 al K57+260 Derecha.</v>
          </cell>
          <cell r="S355" t="str">
            <v>Volumen mezcla producida en el  dia 331 m Volumen acumulado total 26255.</v>
          </cell>
        </row>
        <row r="356">
          <cell r="B356" t="str">
            <v>Muestra base asfáltica tomada en planta depositada en el K57+260 al K57+560 Derecha.</v>
          </cell>
          <cell r="S356" t="str">
            <v>Volumen mezcla producida en el  dia 331 m Volumen acumulado total 26255.</v>
          </cell>
        </row>
        <row r="357">
          <cell r="B357" t="str">
            <v>Muestra base asfáltica tomada en planta depositada en el K57+560 al K57+735 Derecha.</v>
          </cell>
          <cell r="S357" t="str">
            <v>Volumen mezcla producida en el  dia 331 m Volumen acumulado total 26255.</v>
          </cell>
        </row>
        <row r="359">
          <cell r="B359" t="str">
            <v>Muestra base asfáltica tomada en planta depositada en el K57+560 al K57+740 Izquierda.</v>
          </cell>
          <cell r="S359" t="str">
            <v>Volumen mezcla producida en el  dia 127 m Volumen acumulado total 26382.</v>
          </cell>
        </row>
        <row r="360">
          <cell r="B360" t="str">
            <v>Muestra base asfáltica tomada en planta depositada en el K57+740 al K57+950 Izquierda.</v>
          </cell>
          <cell r="S360" t="str">
            <v>Volumen mezcla producida en el  dia 127 m Volumen acumulado total 26382.</v>
          </cell>
        </row>
        <row r="361">
          <cell r="B361" t="str">
            <v>Muestra base asfáltica tomada en planta depositada en el K57+950 al K58+210 Izquierda.</v>
          </cell>
          <cell r="S361" t="str">
            <v>Volumen mezcla producida en el  dia 346 m Volumen acumulado total 26728.</v>
          </cell>
        </row>
        <row r="362">
          <cell r="B362" t="str">
            <v>Muestra base asfáltica tomada en planta depositada en el K58+210 al K58+390 Izquierda.</v>
          </cell>
          <cell r="S362" t="str">
            <v>Volumen mezcla producida en el  dia 346 m Volumen acumulado total 26728.</v>
          </cell>
        </row>
        <row r="363">
          <cell r="B363" t="str">
            <v>Muestra base asfáltica tomada en planta depositada en el K58+390 al K58+525 Izquierda.</v>
          </cell>
          <cell r="S363" t="str">
            <v>Volumen mezcla producida en el  dia 346 m Volumen acumulado total 26728.</v>
          </cell>
        </row>
        <row r="364">
          <cell r="B364" t="str">
            <v>Muestra base asfáltica tomada en planta depositada en el K57+840 al K58+230 Derecha.</v>
          </cell>
          <cell r="S364" t="str">
            <v>Volumen mezcla producida en el  dia 435 m Volumen acumulado total 27163.</v>
          </cell>
        </row>
        <row r="365">
          <cell r="B365" t="str">
            <v>Muestra base asfáltica tomada en planta depositada en el K58+230 al K58+360 Derecha.</v>
          </cell>
          <cell r="S365" t="str">
            <v>Volumen mezcla producida en el  dia 435 m Volumen acumulado total 27163.</v>
          </cell>
        </row>
        <row r="366">
          <cell r="B366" t="str">
            <v>Muestra base asfáltica tomada en planta depositada en el K58+360 al K58+708 Derecha.</v>
          </cell>
          <cell r="S366" t="str">
            <v>Volumen mezcla producida en el  dia 435 m Volumen acumulado total 27163.</v>
          </cell>
        </row>
        <row r="367">
          <cell r="B367" t="str">
            <v>Muestra base asfáltica tomada en planta depositada en el K58+525 al K58+745 Izquierda.</v>
          </cell>
          <cell r="S367" t="str">
            <v>Volumen mezcla producida en el  dia 352 m Volumen acumulado total 27515.</v>
          </cell>
        </row>
        <row r="368">
          <cell r="B368" t="str">
            <v>Muestra base asfáltica tomada en planta depositada en el K58+745 al K59+030 Izquierda.</v>
          </cell>
          <cell r="S368" t="str">
            <v>Volumen mezcla producida en el  dia 352 m Volumen acumulado total 27515.</v>
          </cell>
        </row>
        <row r="369">
          <cell r="B369" t="str">
            <v>Muestra base asfáltica tomada en planta depositada en el K59+030 al K59+265 Izquierda.</v>
          </cell>
          <cell r="S369" t="str">
            <v>Volumen mezcla producida en el  dia 352 m Volumen acumulado total 27515.</v>
          </cell>
        </row>
        <row r="370">
          <cell r="B370" t="str">
            <v>Muestra base asfáltica tomada en planta depositada en el K58+690 al K58+840 Derecha.</v>
          </cell>
          <cell r="S370" t="str">
            <v>Volumen mezcla producida en el  dia 252 m Volumen acumulado total 27767.</v>
          </cell>
        </row>
        <row r="371">
          <cell r="B371" t="str">
            <v>Muestra base asfáltica tomada en planta depositada en el K58+840 al K58+990 Derecha.</v>
          </cell>
          <cell r="S371" t="str">
            <v>Volumen mezcla producida en el  dia 252 m Volumen acumulado total 27767.</v>
          </cell>
        </row>
        <row r="372">
          <cell r="B372" t="str">
            <v>Muestra base asfáltica tomada en planta depositada en el K58+990 al K59+130 Derecha.</v>
          </cell>
          <cell r="S372" t="str">
            <v>Volumen mezcla producida en el  dia 252 m Volumen acumulado total 27767.</v>
          </cell>
        </row>
        <row r="373">
          <cell r="B373" t="str">
            <v>Muestra base asfáltica tomada en planta depositada en el K59+130 al K59+260 Derecha.</v>
          </cell>
          <cell r="S373" t="str">
            <v>Volumen mezcla producida en el  dia 238 m Volumen acumulado total 28005.</v>
          </cell>
        </row>
        <row r="374">
          <cell r="B374" t="str">
            <v>Muestra base asfáltica tomada en planta depositada en el K59+260 al K59+415 Derecha.</v>
          </cell>
          <cell r="S374" t="str">
            <v>Volumen mezcla producida en el  dia 238 m Volumen acumulado total 28005.</v>
          </cell>
        </row>
        <row r="375">
          <cell r="B375" t="str">
            <v>Muestra base asfáltica tomada en planta depositada en el K59+415 al K59+590 Derecha.</v>
          </cell>
          <cell r="S375" t="str">
            <v>Volumen mezcla producida en el  dia 238 m Volumen acumulado total 28005.</v>
          </cell>
        </row>
        <row r="376">
          <cell r="B376" t="str">
            <v>Muestra base asfáltica tomada en planta depositada en el K59+260 al K59+480 Izquierda.</v>
          </cell>
          <cell r="S376" t="str">
            <v>Volumen mezcla producida en el  dia 346 m Volumen acumulado total 28351.</v>
          </cell>
        </row>
        <row r="377">
          <cell r="B377" t="str">
            <v>Muestra base asfáltica tomada en planta depositada en el K59+480 al K59+660 Izquierda.</v>
          </cell>
          <cell r="S377" t="str">
            <v>Volumen mezcla producida en el  dia 346 m Volumen acumulado total 28351.</v>
          </cell>
        </row>
        <row r="378">
          <cell r="B378" t="str">
            <v>Muestra base asfáltica tomada en planta depositada en el K59+660 al K60+030 Izquierda.</v>
          </cell>
          <cell r="S378" t="str">
            <v>Volumen mezcla producida en el  dia 346 m Volumen acumulado total 28351.</v>
          </cell>
        </row>
        <row r="379">
          <cell r="B379" t="str">
            <v>Muestra base asfáltica tomada en planta depositada en el K59+590 al K59+865 Derecha.</v>
          </cell>
          <cell r="S379" t="str">
            <v>Volumen mezcla producida en el  dia 369 m Volumen acumulado total 28720.</v>
          </cell>
        </row>
        <row r="380">
          <cell r="B380" t="str">
            <v>Muestra base asfáltica tomada en planta depositada en el K59+865 al K60+110 Derecha.</v>
          </cell>
          <cell r="S380" t="str">
            <v>Volumen mezcla producida en el  dia 369 m Volumen acumulado total 28720.</v>
          </cell>
        </row>
        <row r="381">
          <cell r="B381" t="str">
            <v>Muestra base asfáltica tomada en planta depositada en el K60+110 al K60+210 Derecha.</v>
          </cell>
          <cell r="S381" t="str">
            <v>Volumen mezcla producida en el  dia 369 m Volumen acumulado total 28720.</v>
          </cell>
        </row>
        <row r="382">
          <cell r="B382" t="str">
            <v>Muestra base asfáltica tomada en planta depositada en el K60+210 al K60+450 Derecha.</v>
          </cell>
          <cell r="S382" t="str">
            <v>Volumen mezcla producida en el  dia 369 m Volumen acumulado total 28720.</v>
          </cell>
        </row>
        <row r="383">
          <cell r="B383" t="str">
            <v>Muestra base asfáltica tomada en planta depositada en el K60+450 al K60+590 Derecha.</v>
          </cell>
          <cell r="S383" t="str">
            <v>Volumen mezcla producida en el  dia 369 m Volumen acumulado total 28720.</v>
          </cell>
        </row>
        <row r="384">
          <cell r="B384" t="str">
            <v>Muestra base asfáltica tomada en planta depositada en el K60+120 al K60+510 Izquierda.</v>
          </cell>
          <cell r="S384" t="str">
            <v>Volumen mezcla producida en el  dia 97 m Volumen acumulado total 28817.</v>
          </cell>
        </row>
        <row r="385">
          <cell r="B385" t="str">
            <v>Muestra base asfáltica tomada en planta depositada en el K60+220 al K60+360 Izquierda.</v>
          </cell>
          <cell r="S385" t="str">
            <v>Volumen mezcla producida en el  dia 495 m Volumen acumulado total 29312.</v>
          </cell>
        </row>
        <row r="386">
          <cell r="B386" t="str">
            <v>Muestra base asfáltica tomada en planta depositada en el K60+360 al K60+595 Izquierda.</v>
          </cell>
          <cell r="S386" t="str">
            <v>Volumen mezcla producida en el  dia 495 m Volumen acumulado total 29312.</v>
          </cell>
        </row>
        <row r="387">
          <cell r="B387" t="str">
            <v>Muestra base asfáltica tomada en planta depositada en el K60+595 al K60+758 Izquierda.</v>
          </cell>
          <cell r="S387" t="str">
            <v>Volumen mezcla producida en el  dia 495 m Volumen acumulado total 29312.</v>
          </cell>
        </row>
        <row r="388">
          <cell r="B388" t="str">
            <v>Muestra base asfáltica tomada en planta depositada en el K60+758 al K60+860 Izquierda.</v>
          </cell>
          <cell r="S388" t="str">
            <v>Volumen mezcla producida en el  dia 495 m Volumen acumulado total 29312.</v>
          </cell>
        </row>
        <row r="389">
          <cell r="B389" t="str">
            <v>Muestra base asfáltica tomada en planta depositada en el K60+860 al K61+000 Izquierda.</v>
          </cell>
          <cell r="S389" t="str">
            <v>Volumen mezcla producida en el  dia 495 m Volumen acumulado total 29312.</v>
          </cell>
        </row>
        <row r="390">
          <cell r="B390" t="str">
            <v>Muestra base asfáltica tomada en planta depositada en el K60+570 al K60+740 derecha.</v>
          </cell>
          <cell r="S390" t="str">
            <v>Volumen mezcla producida en el  dia 495 m Volumen acumulado total 29312.</v>
          </cell>
        </row>
        <row r="391">
          <cell r="B391" t="str">
            <v>Muestra base asfáltica tomada en planta depositada en el K60+735 al K60+960 derecha.</v>
          </cell>
          <cell r="S391" t="str">
            <v>Volumen mezcla producida en el  dia 595 m Volumen acumulado total 29907.</v>
          </cell>
        </row>
        <row r="392">
          <cell r="B392" t="str">
            <v>Muestra base asfáltica tomada en planta depositada en el K60+960 al K61+120 derecha.</v>
          </cell>
          <cell r="S392" t="str">
            <v>Volumen mezcla producida en el  dia 595 m Volumen acumulado total 29907.</v>
          </cell>
        </row>
        <row r="393">
          <cell r="B393" t="str">
            <v>Muestra base asfáltica tomada en planta depositada en el K61+120 al K61+230 derecha.</v>
          </cell>
          <cell r="S393" t="str">
            <v>Volumen mezcla producida en el  dia 595 m Volumen acumulado total 29907.</v>
          </cell>
        </row>
        <row r="394">
          <cell r="B394" t="str">
            <v xml:space="preserve">El alto contenido de asfalto reportado en este formato se debe a un error de pesaje tal como se verifico en la contra muetra No393 cuyo valor dio 2.9 % </v>
          </cell>
          <cell r="S394" t="str">
            <v>Volumen mezcla producida en el  dia 595 m Volumen acumulado total 29907.</v>
          </cell>
        </row>
        <row r="395">
          <cell r="B395" t="str">
            <v>Muestra base asfáltica tomada en planta depositada en el K61+230 al K61+335 derecha.</v>
          </cell>
          <cell r="S395" t="str">
            <v>Volumen mezcla producida en el  dia 595 m Volumen acumulado total 29907.</v>
          </cell>
        </row>
        <row r="396">
          <cell r="B396" t="str">
            <v>Muestra base asfáltica tomada en planta depositada en el K61+335 al K61+440 derecha.</v>
          </cell>
          <cell r="S396" t="str">
            <v>Volumen mezcla producida en el  dia 595 m Volumen acumulado total 29907.</v>
          </cell>
        </row>
        <row r="397">
          <cell r="B397" t="str">
            <v>Muestra base asfáltica tomada en planta depositada en el K61+440 al K61+500derecha.</v>
          </cell>
          <cell r="S397" t="str">
            <v>Volumen mezcla producida en el  dia 595 m Volumen acumulado total 29907.</v>
          </cell>
        </row>
        <row r="398">
          <cell r="B398" t="str">
            <v>Muestra base asfáltica tomada en planta depositada en el K61+090 al K61+318 izquierda.</v>
          </cell>
          <cell r="S398" t="str">
            <v>Volumen mezcla producida en el  dia 253 m Volumen acumulado total 30160.</v>
          </cell>
        </row>
        <row r="399">
          <cell r="B399" t="str">
            <v>Muestra base asfáltica tomada en planta depositada en el K61+000 al K61+100 izquierda.</v>
          </cell>
          <cell r="S399" t="str">
            <v>Volumen mezcla producida en el  dia 253 m Volumen acumulado total 30160.</v>
          </cell>
        </row>
        <row r="400">
          <cell r="B400" t="str">
            <v>Muestra base asfáltica tomada en planta depositada en el K61+100 al K61+200 izquierda.</v>
          </cell>
          <cell r="S400" t="str">
            <v>Volumen mezcla producida en el  dia 253 m Volumen acumulado total 30160.</v>
          </cell>
        </row>
        <row r="401">
          <cell r="B401" t="str">
            <v>Muestra base asfáltica tomada en planta depositada en el K61+200 al K61+300 izquierda.</v>
          </cell>
          <cell r="S401" t="str">
            <v>Volumen mezcla producida en el  dia 253 m Volumen acumulado total 30160.</v>
          </cell>
        </row>
        <row r="402">
          <cell r="B402" t="str">
            <v>Muestra base asfáltica tomada en planta depositada en el K61+280 al K61+350 izquierda.</v>
          </cell>
          <cell r="S402" t="str">
            <v>Volumen mezcla producida en el  dia 185 m Volumen acumulado total 30160.</v>
          </cell>
        </row>
        <row r="403">
          <cell r="B403" t="str">
            <v>Muestra base asfáltica tomada en planta depositada en el K61+350 al K61+400 izquierda.</v>
          </cell>
          <cell r="S403" t="str">
            <v>Volumen mezcla producida en el  dia 185 m Volumen acumulado total 30345.</v>
          </cell>
        </row>
        <row r="404">
          <cell r="B404" t="str">
            <v>Muestra base asfáltica tomada en planta depositada en el K61+400 al K61+460 izquierda.</v>
          </cell>
          <cell r="S404" t="str">
            <v>Volumen mezcla producida en el  dia 185 m Volumen acumulado total 30345.</v>
          </cell>
        </row>
        <row r="405">
          <cell r="B405" t="str">
            <v>Material utilizado en parcheo  entre el K 42+720  y el K 42+880 izquierdo.</v>
          </cell>
          <cell r="S405" t="str">
            <v xml:space="preserve">El alto contenido de asfalto obtenido fue causado por un incremento en la temperatura de los tanques de almacenamiento (de 120º a132º) lo cual causo que aumentara el caudal de asfalto impulsado por la bomba el impase se detecto y supero a tiempo </v>
          </cell>
        </row>
        <row r="406">
          <cell r="B406" t="str">
            <v>Material utilizado en parcheo  entre el K 42+880  y el K 42+930 izquierdo.</v>
          </cell>
          <cell r="S406" t="str">
            <v>Volumen mezcla producida en el  dia 213 m Volumen acumulado total 30577.</v>
          </cell>
        </row>
        <row r="407">
          <cell r="B407" t="str">
            <v>Material utilizado en parcheo  entre el K 42+930  y el K 42+980 izquierdo.</v>
          </cell>
          <cell r="S407" t="str">
            <v>Volumen mezcla producida en el  dia 213 m Volumen acumulado total 30577.</v>
          </cell>
        </row>
        <row r="408">
          <cell r="B408" t="str">
            <v>Material utilizado en parcheo  entre el K 42+980  y el K 42+996 izquierdo.</v>
          </cell>
          <cell r="S408" t="str">
            <v>Volumen mezcla producida en el  dia 134 m Volumen acumulado total 30711.</v>
          </cell>
        </row>
        <row r="409">
          <cell r="B409" t="str">
            <v>Material utilizado en parcheo  entre el K 43+000  y el K 43+096 izquierdo.</v>
          </cell>
          <cell r="S409" t="str">
            <v>Volumen mezcla producida en el  dia 134 m Volumen acumulado total 30711.</v>
          </cell>
        </row>
        <row r="410">
          <cell r="B410" t="str">
            <v>Material utilizado en parcheo  entre el K 43+096  y el K 43+210 izquierdo.</v>
          </cell>
          <cell r="S410" t="str">
            <v>Volumen mezcla producida en el  dia 205 m Volumen acumulado total 30916.</v>
          </cell>
        </row>
        <row r="411">
          <cell r="B411" t="str">
            <v>Material utilizado en parcheo  entre el K 43+210  y el K 43+330 izquierdo.</v>
          </cell>
          <cell r="S411" t="str">
            <v>Volumen mezcla producida en el  dia 205 m Volumen acumulado total 30916.</v>
          </cell>
        </row>
        <row r="412">
          <cell r="B412" t="str">
            <v>Material utilizado en parcheo  entre el K 43+350  y el K 43+500 izquierdo.</v>
          </cell>
          <cell r="S412" t="str">
            <v>Volumen mezcla producida en el  dia 113 m Volumen acumulado total 31029.</v>
          </cell>
        </row>
        <row r="413">
          <cell r="B413" t="str">
            <v>Material utilizado en parcheo  entre el K 43+500  y el K 43+550 izquierdo.</v>
          </cell>
          <cell r="S413" t="str">
            <v>Volumen mezcla producida en el  dia 274 m Volumen acumulado total 31303.</v>
          </cell>
        </row>
        <row r="414">
          <cell r="B414" t="str">
            <v>Material utilizado en parcheo  entre el K 43+550  y el K 43+700 izquierdo.</v>
          </cell>
          <cell r="S414" t="str">
            <v>Volumen mezcla producida en el  dia 274 m Volumen acumulado total 31303.</v>
          </cell>
        </row>
        <row r="415">
          <cell r="B415" t="str">
            <v>Material utilizado en parcheo  entre el K 43+700  y el K 43+780 izquierdo.</v>
          </cell>
          <cell r="S415" t="str">
            <v>Volumen mezcla producida en el  dia 274 m Volumen acumulado total 31303.</v>
          </cell>
        </row>
        <row r="416">
          <cell r="B416" t="str">
            <v>Material utilizado en parcheo  entre el K 43+730  y el K 43+990 izquierdo.</v>
          </cell>
          <cell r="S416" t="str">
            <v>Volumen mezcla producida en el  dia 347 m Volumen acumulado total 31650.</v>
          </cell>
        </row>
        <row r="417">
          <cell r="B417" t="str">
            <v>Material utilizado en parcheo  entre el K 44+011  y el K 44+078 izquierdo.</v>
          </cell>
          <cell r="S417" t="str">
            <v>Volumen mezcla producida en el  dia 347 m Volumen acumulado total 31650.</v>
          </cell>
        </row>
        <row r="418">
          <cell r="B418" t="str">
            <v>Muestra base asfáltica tomada en planta depositada en el K61+455 al K61+560 izquierda.</v>
          </cell>
          <cell r="S418" t="str">
            <v>Volumen mezcla producida en el  dia 347 m Volumen acumulado total 31650.</v>
          </cell>
        </row>
        <row r="419">
          <cell r="B419" t="str">
            <v>Muestra base asfáltica tomada en planta depositada en el K61+560 al K61+630 izquierda.</v>
          </cell>
          <cell r="S419" t="str">
            <v>Volumen mezcla producida en el  dia 347 m Volumen acumulado total 31650.</v>
          </cell>
        </row>
        <row r="420">
          <cell r="B420" t="str">
            <v>Muestra base asfáltica tomada en planta depositada en el K61+630 al K61+705 izquierda.</v>
          </cell>
          <cell r="S420" t="str">
            <v>Volumen mezcla producida en el  dia 347 m Volumen acumulado total 31650.</v>
          </cell>
        </row>
        <row r="421">
          <cell r="B421" t="str">
            <v xml:space="preserve">Material utilizado en parcheo  </v>
          </cell>
          <cell r="S421" t="str">
            <v>Volumen mezcla producida en el  dia 199 m Volumen acumulado total 31849.</v>
          </cell>
        </row>
        <row r="422">
          <cell r="B422" t="str">
            <v>Material utilizado en parcheo  entre el K 44+120  y el K 44+300 izquierdo.</v>
          </cell>
          <cell r="S422" t="str">
            <v>Volumen mezcla producida en el  dia 232 m Volumen acumulado total 32081.</v>
          </cell>
        </row>
        <row r="423">
          <cell r="B423" t="str">
            <v>Material utilizado en parcheo  entre el K 44+300  y el K 44+468 izquierdo.</v>
          </cell>
          <cell r="S423" t="str">
            <v>Volumen mezcla producida en el  dia 232 m Volumen acumulado total 32081.</v>
          </cell>
        </row>
        <row r="424">
          <cell r="B424" t="str">
            <v>Material utilizado en parcheo  entre el K 44+460  y el K 44+528 izquierdo.</v>
          </cell>
          <cell r="S424" t="str">
            <v>Volumen mezcla producida en el  dia 448 m Volumen acumulado total 32529.</v>
          </cell>
        </row>
        <row r="425">
          <cell r="B425" t="str">
            <v>Material utilizado en parcheo  entre el K 44+528  y el K 44+955 izquierdo.</v>
          </cell>
          <cell r="S425" t="str">
            <v>Volumen mezcla producida en el  dia 448 m Volumen acumulado total 32529.</v>
          </cell>
        </row>
        <row r="426">
          <cell r="B426" t="str">
            <v>Muestra base asfáltica tomada en planta depositada en el K61+490 al K61+560 derecha.</v>
          </cell>
          <cell r="S426" t="str">
            <v>Volumen mezcla producida en el  dia 448 m Volumen acumulado total 32529.</v>
          </cell>
        </row>
        <row r="427">
          <cell r="B427" t="str">
            <v>Muestra base asfáltica tomada en planta depositada en el K61+560 al K61+626 derecha.</v>
          </cell>
          <cell r="S427" t="str">
            <v>Volumen mezcla producida en el  dia 448 m Volumen acumulado total 32529.</v>
          </cell>
        </row>
        <row r="428">
          <cell r="B428" t="str">
            <v>Muestra base asfáltica tomada en planta depositada en el K61+626 al K61+710 derecha.</v>
          </cell>
          <cell r="S428" t="str">
            <v>Volumen mezcla producida en el  dia 448 m Volumen acumulado total 32529.</v>
          </cell>
        </row>
      </sheetData>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
      <sheetName val="Recipiente"/>
      <sheetName val="Guia rec."/>
      <sheetName val="MEZCLAS"/>
      <sheetName val="Módulo1"/>
      <sheetName val="Módulo11"/>
      <sheetName val="Hoja1"/>
      <sheetName val="Guia_rec_"/>
      <sheetName val="183-LAB-01-0260"/>
    </sheetNames>
    <sheetDataSet>
      <sheetData sheetId="0" refreshError="1"/>
      <sheetData sheetId="1" refreshError="1"/>
      <sheetData sheetId="2" refreshError="1"/>
      <sheetData sheetId="3"/>
      <sheetData sheetId="4" refreshError="1"/>
      <sheetData sheetId="5" refreshError="1"/>
      <sheetData sheetId="6" refreshError="1"/>
      <sheetData sheetId="7"/>
      <sheetData sheetId="8"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2"/>
      <sheetName val="INDICE DE COLAPSO"/>
      <sheetName val="BASE DE DATOS"/>
    </sheetNames>
    <sheetDataSet>
      <sheetData sheetId="0">
        <row r="5">
          <cell r="C5" t="str">
            <v>Suelo Seleccionado</v>
          </cell>
        </row>
        <row r="6">
          <cell r="C6" t="str">
            <v>Suelo Adecuado</v>
          </cell>
        </row>
        <row r="7">
          <cell r="C7" t="str">
            <v>Suelo Tolerable</v>
          </cell>
        </row>
        <row r="9">
          <cell r="C9" t="str">
            <v>Corona</v>
          </cell>
        </row>
        <row r="10">
          <cell r="C10" t="str">
            <v xml:space="preserve">Nucleo  </v>
          </cell>
        </row>
        <row r="11">
          <cell r="C11" t="str">
            <v>Cimiento</v>
          </cell>
        </row>
      </sheetData>
      <sheetData sheetId="1">
        <row r="20">
          <cell r="B20">
            <v>5</v>
          </cell>
        </row>
      </sheetData>
      <sheetData sheetId="2">
        <row r="7">
          <cell r="B7">
            <v>1</v>
          </cell>
        </row>
      </sheetData>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lasifica"/>
      <sheetName val="MEZCLAS"/>
      <sheetName val="Módulo1"/>
      <sheetName val="Módulo11"/>
    </sheetNames>
    <definedNames>
      <definedName name="Clasificacion"/>
    </definedNames>
    <sheetDataSet>
      <sheetData sheetId="0" refreshError="1"/>
      <sheetData sheetId="1"/>
      <sheetData sheetId="2" refreshError="1"/>
      <sheetData sheetId="3"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RAD-ACETATO"/>
      <sheetName val="DENS-PAILA-30 (3)"/>
      <sheetName val="TEMPE-DESPA"/>
      <sheetName val="3-4-grava"/>
      <sheetName val="GRAVA3-8(1)"/>
      <sheetName val="SOLID-FINO"/>
      <sheetName val="AG-MOD-FINURA"/>
      <sheetName val="AG-MDC-2solidez"/>
      <sheetName val="SODIO (2)"/>
      <sheetName val="SODIO"/>
      <sheetName val="MAGNESIO"/>
      <sheetName val="NUCLEOS"/>
      <sheetName val="RICE"/>
      <sheetName val="BASE-BG-1-solid"/>
      <sheetName val="BASE-G-OCT"/>
      <sheetName val="BASE-BG-1"/>
      <sheetName val="AGRE-MDC-2"/>
      <sheetName val="CARAS FR."/>
      <sheetName val="PESO ESP-FINO"/>
      <sheetName val="PESO ESP-GRUESO"/>
      <sheetName val="EQUIV-ARENA"/>
      <sheetName val="ALARG-APLAN"/>
      <sheetName val="M.D.C-2 Tolerancias"/>
      <sheetName val="MDC-2NUEVO"/>
      <sheetName val="MDC-1-solidez"/>
      <sheetName val="MDC-1"/>
      <sheetName val="MDC-2NUEVO cur"/>
      <sheetName val="MDC-3"/>
      <sheetName val="ESTAB-11"/>
      <sheetName val="ESTAB-26"/>
      <sheetName val="CBR"/>
      <sheetName val="PEN-BAS-28"/>
      <sheetName val="SUB-BASE-OCT"/>
      <sheetName val="sub-base"/>
      <sheetName val="BRIQUETAS"/>
      <sheetName val="CALIBRACION-OCTUB"/>
      <sheetName val="TERMOMETROS"/>
      <sheetName val="HUMEDAD"/>
      <sheetName val="PENETRAC"/>
      <sheetName val="balanzas"/>
      <sheetName val="Avance Obra para densidades"/>
    </sheetNames>
    <sheetDataSet>
      <sheetData sheetId="0"/>
      <sheetData sheetId="1"/>
      <sheetData sheetId="2"/>
      <sheetData sheetId="3"/>
      <sheetData sheetId="4"/>
      <sheetData sheetId="5"/>
      <sheetData sheetId="6">
        <row r="14">
          <cell r="D14" t="str">
            <v>Tamiz</v>
          </cell>
          <cell r="I14" t="str">
            <v>MIN.</v>
          </cell>
          <cell r="J14" t="str">
            <v>MAX.</v>
          </cell>
        </row>
        <row r="15">
          <cell r="I15">
            <v>100</v>
          </cell>
          <cell r="J15">
            <v>100</v>
          </cell>
        </row>
        <row r="16">
          <cell r="I16">
            <v>80</v>
          </cell>
          <cell r="J16">
            <v>100</v>
          </cell>
        </row>
        <row r="17">
          <cell r="I17">
            <v>70</v>
          </cell>
          <cell r="J17">
            <v>88</v>
          </cell>
        </row>
        <row r="18">
          <cell r="I18">
            <v>51</v>
          </cell>
          <cell r="J18">
            <v>68</v>
          </cell>
        </row>
        <row r="19">
          <cell r="I19">
            <v>38</v>
          </cell>
          <cell r="J19">
            <v>52</v>
          </cell>
        </row>
        <row r="20">
          <cell r="I20">
            <v>17</v>
          </cell>
          <cell r="J20">
            <v>28</v>
          </cell>
        </row>
        <row r="21">
          <cell r="I21">
            <v>8</v>
          </cell>
          <cell r="J21">
            <v>17</v>
          </cell>
        </row>
        <row r="22">
          <cell r="I22">
            <v>4</v>
          </cell>
          <cell r="J22">
            <v>8</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Generales"/>
      <sheetName val="GRANULOMETRIA (n) (3)"/>
      <sheetName val="GRANULOMETRIA (n) (2)"/>
      <sheetName val="GRANULOMETRIA (n)"/>
      <sheetName val="EQUIVALENTE ARENA"/>
      <sheetName val="PAR-PLANAS Y ALARGADAS"/>
      <sheetName val="CARAS FRACTURADAS"/>
      <sheetName val="IMPUREZAS"/>
      <sheetName val="ABRASION-100"/>
      <sheetName val="ABRASION-500 "/>
      <sheetName val="SANIDAD-MAG-"/>
      <sheetName val="ANGULARIDAD"/>
      <sheetName val="10% finos"/>
      <sheetName val=" MICRO-DEVAL"/>
    </sheetNames>
    <sheetDataSet>
      <sheetData sheetId="0"/>
      <sheetData sheetId="1"/>
      <sheetData sheetId="2"/>
      <sheetData sheetId="3">
        <row r="6">
          <cell r="B6">
            <v>43132</v>
          </cell>
        </row>
      </sheetData>
      <sheetData sheetId="4"/>
      <sheetData sheetId="5"/>
      <sheetData sheetId="6"/>
      <sheetData sheetId="7"/>
      <sheetData sheetId="8"/>
      <sheetData sheetId="9"/>
      <sheetData sheetId="10"/>
      <sheetData sheetId="11"/>
      <sheetData sheetId="12"/>
      <sheetData sheetId="13"/>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sheetName val="ACARREO"/>
      <sheetName val="cuadrilla"/>
      <sheetName val="EQUIPOS"/>
      <sheetName val="MATERIALES"/>
    </sheetNames>
    <sheetDataSet>
      <sheetData sheetId="0">
        <row r="5">
          <cell r="A5" t="str">
            <v>ITEM</v>
          </cell>
          <cell r="B5" t="str">
            <v>DESCRIPCION</v>
          </cell>
          <cell r="C5" t="str">
            <v>UNID.</v>
          </cell>
          <cell r="D5" t="str">
            <v>CANTIDAD</v>
          </cell>
          <cell r="E5" t="str">
            <v>VALOR UNITARIO</v>
          </cell>
          <cell r="F5" t="str">
            <v>VALOR UNITARIO FACTORADO</v>
          </cell>
        </row>
        <row r="6">
          <cell r="B6" t="str">
            <v>LOCALIZACION Y REPLANTEO</v>
          </cell>
          <cell r="F6">
            <v>0</v>
          </cell>
        </row>
        <row r="7">
          <cell r="A7">
            <v>1.1000000000000001</v>
          </cell>
          <cell r="B7" t="str">
            <v>Localización y replanteo</v>
          </cell>
          <cell r="C7" t="str">
            <v>M2</v>
          </cell>
          <cell r="D7">
            <v>273600</v>
          </cell>
          <cell r="E7">
            <v>254</v>
          </cell>
          <cell r="F7">
            <v>254</v>
          </cell>
        </row>
        <row r="8">
          <cell r="B8" t="str">
            <v xml:space="preserve">EXCAVACIONES PARA LA CONFORMACION DE LA SUBRASANTE </v>
          </cell>
          <cell r="F8">
            <v>0</v>
          </cell>
        </row>
        <row r="9">
          <cell r="A9">
            <v>2.1</v>
          </cell>
          <cell r="B9" t="str">
            <v>Excavaciones a máquina (incluye retiro carga y transporte, disposición final en escombrera aprobada por el DAMA)</v>
          </cell>
          <cell r="C9" t="str">
            <v>M3</v>
          </cell>
          <cell r="D9">
            <v>14896</v>
          </cell>
          <cell r="E9">
            <v>9662</v>
          </cell>
          <cell r="F9">
            <v>9662</v>
          </cell>
        </row>
        <row r="10">
          <cell r="A10">
            <v>2.2000000000000002</v>
          </cell>
          <cell r="B10" t="str">
            <v>Excavaciones a mano de 0.00 a 2.00 mts de profundidad (incluye retiro, carga y transporte y disposición final en escombrera aprobada por el DAMA)</v>
          </cell>
          <cell r="C10" t="str">
            <v>M3</v>
          </cell>
          <cell r="D10">
            <v>10092</v>
          </cell>
          <cell r="E10">
            <v>11458</v>
          </cell>
          <cell r="F10">
            <v>11458</v>
          </cell>
        </row>
        <row r="11">
          <cell r="A11" t="str">
            <v xml:space="preserve"> </v>
          </cell>
          <cell r="B11" t="str">
            <v>DEMOLICIONES</v>
          </cell>
          <cell r="F11">
            <v>0</v>
          </cell>
        </row>
        <row r="12">
          <cell r="A12">
            <v>3.1</v>
          </cell>
          <cell r="B12" t="str">
            <v>De pavimento en concreto rígido, incluye retiro, cargue y transporte y disposición final en escombrera aprobada por el DAMA.</v>
          </cell>
          <cell r="C12" t="str">
            <v>M3</v>
          </cell>
          <cell r="D12">
            <v>1441</v>
          </cell>
          <cell r="E12">
            <v>20470</v>
          </cell>
          <cell r="F12">
            <v>20470</v>
          </cell>
        </row>
        <row r="13">
          <cell r="A13">
            <v>3.2</v>
          </cell>
          <cell r="B13" t="str">
            <v>De andenes incluye retiro, cargue y transporte y disposición final en escombrera aprobada por el DAMA.</v>
          </cell>
          <cell r="C13" t="str">
            <v>M3</v>
          </cell>
          <cell r="D13">
            <v>2713</v>
          </cell>
          <cell r="E13">
            <v>20106</v>
          </cell>
          <cell r="F13">
            <v>20106</v>
          </cell>
        </row>
        <row r="14">
          <cell r="A14">
            <v>3.3</v>
          </cell>
          <cell r="B14" t="str">
            <v>De pavimentos en asfalto incluye retiro, cargue y transporte y disposición final en escombrera aprobada por el DAMA.</v>
          </cell>
          <cell r="C14" t="str">
            <v>M3</v>
          </cell>
          <cell r="D14">
            <v>1037</v>
          </cell>
          <cell r="E14">
            <v>16373</v>
          </cell>
          <cell r="F14">
            <v>16373</v>
          </cell>
        </row>
        <row r="15">
          <cell r="A15">
            <v>3.4</v>
          </cell>
          <cell r="B15" t="str">
            <v>De sardineles  de altura &gt; 25 cm. Incluye retiro, cargue y transporte y disposición final en escombrera aprobada por el DAMA.</v>
          </cell>
          <cell r="C15" t="str">
            <v>ML</v>
          </cell>
          <cell r="D15">
            <v>16815</v>
          </cell>
          <cell r="E15">
            <v>4587</v>
          </cell>
          <cell r="F15">
            <v>4587</v>
          </cell>
        </row>
        <row r="16">
          <cell r="A16">
            <v>3.5</v>
          </cell>
          <cell r="B16" t="str">
            <v>De sardineles  de altura &lt; 25 cm. Incluye retiro, cargue y transporte y disposición final en escombrera aprobada por el DAMA.</v>
          </cell>
          <cell r="C16" t="str">
            <v>ML</v>
          </cell>
          <cell r="D16">
            <v>26700</v>
          </cell>
          <cell r="E16">
            <v>4587</v>
          </cell>
          <cell r="F16">
            <v>4587</v>
          </cell>
        </row>
        <row r="17">
          <cell r="A17">
            <v>3.6</v>
          </cell>
          <cell r="B17" t="str">
            <v>De mampostería. Incluye retiro, cargue y transporte y disposición final en escombrera aprobada por el DAMA.</v>
          </cell>
          <cell r="C17" t="str">
            <v>M3</v>
          </cell>
          <cell r="D17">
            <v>84</v>
          </cell>
          <cell r="E17">
            <v>17655</v>
          </cell>
          <cell r="F17">
            <v>17655</v>
          </cell>
        </row>
        <row r="18">
          <cell r="A18">
            <v>3.7</v>
          </cell>
          <cell r="B18" t="str">
            <v>Retiro de baranda metálica de diámetro 3".</v>
          </cell>
          <cell r="C18" t="str">
            <v>ML</v>
          </cell>
          <cell r="D18">
            <v>20604</v>
          </cell>
          <cell r="E18">
            <v>1455</v>
          </cell>
          <cell r="F18">
            <v>1455</v>
          </cell>
        </row>
        <row r="19">
          <cell r="A19">
            <v>3.8</v>
          </cell>
          <cell r="B19" t="str">
            <v xml:space="preserve">Retiro de Angulos Metálicos </v>
          </cell>
          <cell r="C19" t="str">
            <v>ML</v>
          </cell>
          <cell r="D19">
            <v>16886</v>
          </cell>
          <cell r="E19">
            <v>2870</v>
          </cell>
          <cell r="F19">
            <v>2870</v>
          </cell>
        </row>
        <row r="20">
          <cell r="A20">
            <v>3.9</v>
          </cell>
          <cell r="B20" t="str">
            <v>Retiro de Avisos Metálicos</v>
          </cell>
          <cell r="C20" t="str">
            <v>UN</v>
          </cell>
          <cell r="D20">
            <v>55</v>
          </cell>
          <cell r="E20">
            <v>24500</v>
          </cell>
          <cell r="F20">
            <v>24500</v>
          </cell>
        </row>
        <row r="21">
          <cell r="A21" t="str">
            <v>3.10.</v>
          </cell>
          <cell r="B21" t="str">
            <v>Retiro de canecas</v>
          </cell>
          <cell r="C21" t="str">
            <v>UN</v>
          </cell>
          <cell r="D21">
            <v>300</v>
          </cell>
          <cell r="E21">
            <v>24500</v>
          </cell>
          <cell r="F21">
            <v>24500</v>
          </cell>
        </row>
        <row r="22">
          <cell r="A22">
            <v>3.11</v>
          </cell>
          <cell r="B22" t="str">
            <v>De estructuras en concreto reforzado incluye retiro, cargue y transporte y disposición final en escombrera aprobada por el DAMA.</v>
          </cell>
          <cell r="C22" t="str">
            <v>M3</v>
          </cell>
          <cell r="D22">
            <v>1487</v>
          </cell>
          <cell r="E22">
            <v>28663</v>
          </cell>
          <cell r="F22">
            <v>28663</v>
          </cell>
        </row>
        <row r="23">
          <cell r="A23" t="str">
            <v xml:space="preserve"> </v>
          </cell>
          <cell r="B23" t="str">
            <v>RELLENOS</v>
          </cell>
          <cell r="F23">
            <v>0</v>
          </cell>
        </row>
        <row r="24">
          <cell r="A24">
            <v>4.0999999999999996</v>
          </cell>
          <cell r="B24" t="str">
            <v>Relleno en tierra negra</v>
          </cell>
          <cell r="C24" t="str">
            <v>M3</v>
          </cell>
          <cell r="D24">
            <v>4110</v>
          </cell>
          <cell r="E24">
            <v>14015</v>
          </cell>
          <cell r="F24">
            <v>14015</v>
          </cell>
        </row>
        <row r="25">
          <cell r="A25">
            <v>4.2</v>
          </cell>
          <cell r="B25" t="str">
            <v>Selección y colocación de material procedente de las excavaciones</v>
          </cell>
          <cell r="C25" t="str">
            <v>M3</v>
          </cell>
          <cell r="D25">
            <v>9326</v>
          </cell>
          <cell r="E25">
            <v>9118</v>
          </cell>
          <cell r="F25">
            <v>9118</v>
          </cell>
        </row>
        <row r="26">
          <cell r="A26">
            <v>4.3</v>
          </cell>
          <cell r="B26" t="str">
            <v>Relleno en Arena de Peña o semilavada para la base y atraque de redes.</v>
          </cell>
          <cell r="C26" t="str">
            <v>M3</v>
          </cell>
          <cell r="D26">
            <v>123</v>
          </cell>
          <cell r="E26">
            <v>22746</v>
          </cell>
          <cell r="F26">
            <v>22746</v>
          </cell>
        </row>
        <row r="27">
          <cell r="A27">
            <v>4.4000000000000004</v>
          </cell>
          <cell r="B27" t="str">
            <v>Relleno en material granular para atraque de redes según normas de EAAB.</v>
          </cell>
          <cell r="C27" t="str">
            <v>M3</v>
          </cell>
          <cell r="D27">
            <v>596</v>
          </cell>
          <cell r="E27">
            <v>25474</v>
          </cell>
          <cell r="F27">
            <v>25474</v>
          </cell>
        </row>
        <row r="28">
          <cell r="A28">
            <v>4.5</v>
          </cell>
          <cell r="B28" t="str">
            <v>En concreto simple de f´c= 140 Kg/cm2 para base y atraque de redes.</v>
          </cell>
          <cell r="C28" t="str">
            <v>M3</v>
          </cell>
          <cell r="D28">
            <v>40</v>
          </cell>
          <cell r="E28">
            <v>134535</v>
          </cell>
          <cell r="F28">
            <v>134535</v>
          </cell>
        </row>
        <row r="29">
          <cell r="A29">
            <v>4.5999999999999996</v>
          </cell>
          <cell r="B29" t="str">
            <v>Material seleccionado suministrado por el contratista, incluida la sub-base del pavimento (Tipo b-200). Incluye Transporte</v>
          </cell>
          <cell r="C29" t="str">
            <v>M3</v>
          </cell>
          <cell r="D29">
            <v>5866</v>
          </cell>
          <cell r="E29">
            <v>19891</v>
          </cell>
          <cell r="F29">
            <v>19891</v>
          </cell>
        </row>
        <row r="30">
          <cell r="B30" t="str">
            <v>SUB-BASE GRANULAR.</v>
          </cell>
          <cell r="F30">
            <v>0</v>
          </cell>
        </row>
        <row r="31">
          <cell r="A31">
            <v>5.0999999999999996</v>
          </cell>
          <cell r="B31" t="str">
            <v>Suministro y colocación de Geotextil.</v>
          </cell>
          <cell r="C31" t="str">
            <v>M2</v>
          </cell>
          <cell r="D31">
            <v>17836</v>
          </cell>
          <cell r="E31">
            <v>1723</v>
          </cell>
          <cell r="F31">
            <v>1723</v>
          </cell>
        </row>
        <row r="32">
          <cell r="A32">
            <v>5.2</v>
          </cell>
          <cell r="B32" t="str">
            <v>Geomalla tipo tensar UX1700SB o similar</v>
          </cell>
          <cell r="C32" t="str">
            <v>M2</v>
          </cell>
          <cell r="D32">
            <v>480</v>
          </cell>
          <cell r="E32">
            <v>13700</v>
          </cell>
          <cell r="F32">
            <v>13700</v>
          </cell>
        </row>
        <row r="33">
          <cell r="A33">
            <v>5.3</v>
          </cell>
          <cell r="B33" t="str">
            <v>Suministro, colocación y compactación de material de sub-base granular (según resolución No. 369 de Abril/94).Gradación tipo A. Incluye transporte.</v>
          </cell>
          <cell r="C33" t="str">
            <v>M3</v>
          </cell>
          <cell r="D33">
            <v>11615</v>
          </cell>
          <cell r="E33">
            <v>25414</v>
          </cell>
          <cell r="F33">
            <v>25414</v>
          </cell>
        </row>
        <row r="34">
          <cell r="B34" t="str">
            <v xml:space="preserve">BASE GRANULAR  </v>
          </cell>
          <cell r="F34">
            <v>0</v>
          </cell>
        </row>
        <row r="35">
          <cell r="A35">
            <v>6.1</v>
          </cell>
          <cell r="B35" t="str">
            <v>Suministro, colocación y compactación de material granular para base del pavimento (según resolución No. 369 de Abril/94). Gradación tipo A (Tipo B-600). Incluye Transporte</v>
          </cell>
          <cell r="C35" t="str">
            <v>M3</v>
          </cell>
          <cell r="D35">
            <v>2245</v>
          </cell>
          <cell r="E35">
            <v>25587</v>
          </cell>
          <cell r="F35">
            <v>25587</v>
          </cell>
        </row>
        <row r="36">
          <cell r="A36" t="str">
            <v xml:space="preserve"> </v>
          </cell>
          <cell r="B36" t="str">
            <v xml:space="preserve">IMPRIMACION </v>
          </cell>
          <cell r="F36">
            <v>0</v>
          </cell>
        </row>
        <row r="37">
          <cell r="A37">
            <v>7.1</v>
          </cell>
          <cell r="B37" t="str">
            <v>Riego de Liga.</v>
          </cell>
          <cell r="C37" t="str">
            <v>M2</v>
          </cell>
          <cell r="D37">
            <v>102600</v>
          </cell>
          <cell r="E37">
            <v>255</v>
          </cell>
          <cell r="F37">
            <v>255</v>
          </cell>
        </row>
        <row r="38">
          <cell r="A38">
            <v>7.2</v>
          </cell>
          <cell r="B38" t="str">
            <v>Riego con asfalto líquido curado medio MC-70.</v>
          </cell>
          <cell r="C38" t="str">
            <v>M2</v>
          </cell>
          <cell r="D38">
            <v>7956</v>
          </cell>
          <cell r="E38">
            <v>478</v>
          </cell>
          <cell r="F38">
            <v>478</v>
          </cell>
        </row>
        <row r="39">
          <cell r="B39" t="str">
            <v xml:space="preserve">CONCRETO ASFALTICO </v>
          </cell>
          <cell r="F39">
            <v>0</v>
          </cell>
        </row>
        <row r="40">
          <cell r="A40">
            <v>8.1</v>
          </cell>
          <cell r="B40" t="str">
            <v>Suministro, coloc. y compactación base asfáltica.</v>
          </cell>
          <cell r="C40" t="str">
            <v>M3</v>
          </cell>
          <cell r="D40">
            <v>15400</v>
          </cell>
          <cell r="E40">
            <v>124830</v>
          </cell>
          <cell r="F40">
            <v>124830</v>
          </cell>
        </row>
        <row r="41">
          <cell r="A41">
            <v>8.1999999999999993</v>
          </cell>
          <cell r="B41" t="str">
            <v>Suministro, colocación y compac. rodadura asfáltica .</v>
          </cell>
          <cell r="C41" t="str">
            <v>M3</v>
          </cell>
          <cell r="D41">
            <v>5216</v>
          </cell>
          <cell r="E41">
            <v>130605</v>
          </cell>
          <cell r="F41">
            <v>130605</v>
          </cell>
        </row>
        <row r="42">
          <cell r="B42" t="str">
            <v xml:space="preserve">ESTRUCTURAS DE CONCRETO </v>
          </cell>
          <cell r="F42">
            <v>0</v>
          </cell>
        </row>
        <row r="43">
          <cell r="A43">
            <v>9.1</v>
          </cell>
          <cell r="B43" t="str">
            <v>Muro de contención h=Variable, e= Variable</v>
          </cell>
          <cell r="C43" t="str">
            <v>m3</v>
          </cell>
          <cell r="D43">
            <v>150</v>
          </cell>
          <cell r="E43">
            <v>241829</v>
          </cell>
          <cell r="F43">
            <v>241829</v>
          </cell>
        </row>
        <row r="44">
          <cell r="A44">
            <v>9.1999999999999993</v>
          </cell>
          <cell r="B44" t="str">
            <v>Suministro, coloc. y compactación de concreto simple o reforzado en seco (f'c=210 Kg/cm2)</v>
          </cell>
          <cell r="C44" t="str">
            <v>M3</v>
          </cell>
          <cell r="D44">
            <v>80</v>
          </cell>
          <cell r="E44">
            <v>214038</v>
          </cell>
          <cell r="F44">
            <v>214038</v>
          </cell>
        </row>
        <row r="45">
          <cell r="B45" t="str">
            <v xml:space="preserve">ACERO DE REFUERZO </v>
          </cell>
          <cell r="F45">
            <v>0</v>
          </cell>
        </row>
        <row r="46">
          <cell r="A46">
            <v>10.1</v>
          </cell>
          <cell r="B46" t="str">
            <v>Suministro y colocación de acero de refuerzo PDR-60</v>
          </cell>
          <cell r="C46" t="str">
            <v>Kg</v>
          </cell>
          <cell r="D46">
            <v>74379</v>
          </cell>
          <cell r="E46">
            <v>1155</v>
          </cell>
          <cell r="F46">
            <v>1155</v>
          </cell>
        </row>
        <row r="47">
          <cell r="A47">
            <v>10.199999999999999</v>
          </cell>
          <cell r="B47" t="str">
            <v>Suministro y colocación de acero de refuerzo A-37</v>
          </cell>
          <cell r="C47" t="str">
            <v>Kg</v>
          </cell>
          <cell r="D47">
            <v>8061</v>
          </cell>
          <cell r="E47">
            <v>1155</v>
          </cell>
          <cell r="F47">
            <v>1155</v>
          </cell>
        </row>
        <row r="48">
          <cell r="B48" t="str">
            <v>PAVIMENTOS DE CONCRETO</v>
          </cell>
          <cell r="F48">
            <v>0</v>
          </cell>
        </row>
        <row r="49">
          <cell r="A49">
            <v>11.1</v>
          </cell>
          <cell r="B49" t="str">
            <v xml:space="preserve">Suministro, colocación y terminación de concreto tipo MR-50 para Pavimentos Rígidos. </v>
          </cell>
          <cell r="C49" t="str">
            <v>M3</v>
          </cell>
          <cell r="D49">
            <v>4455</v>
          </cell>
          <cell r="E49">
            <v>289352</v>
          </cell>
          <cell r="F49">
            <v>289352</v>
          </cell>
        </row>
        <row r="50">
          <cell r="A50">
            <v>11.2</v>
          </cell>
          <cell r="B50" t="str">
            <v>Suministro, colocación y terminación de concreto tipo Relleno Fluido f´c= 30 Kg/cm2</v>
          </cell>
          <cell r="C50" t="str">
            <v>M3</v>
          </cell>
          <cell r="D50">
            <v>6627</v>
          </cell>
          <cell r="E50">
            <v>72214</v>
          </cell>
          <cell r="F50">
            <v>72214</v>
          </cell>
        </row>
        <row r="51">
          <cell r="A51">
            <v>11.3</v>
          </cell>
          <cell r="B51" t="str">
            <v>Suministro, colocación y terminación de concreto tipo WHITETOPPING para Pavimentos Rígidos. Incluye varilla de transferencia de carga y sellante para juntas. MR = 43 Kg/cm2</v>
          </cell>
          <cell r="C51" t="str">
            <v>M3</v>
          </cell>
          <cell r="D51">
            <v>22091</v>
          </cell>
          <cell r="E51">
            <v>281015</v>
          </cell>
          <cell r="F51">
            <v>281015</v>
          </cell>
        </row>
        <row r="52">
          <cell r="A52">
            <v>11.4</v>
          </cell>
          <cell r="B52" t="str">
            <v>Estampado del concreto en toda el área de las intersecciones</v>
          </cell>
          <cell r="C52" t="str">
            <v>M2</v>
          </cell>
          <cell r="D52">
            <v>16520</v>
          </cell>
          <cell r="E52">
            <v>10000</v>
          </cell>
          <cell r="F52">
            <v>10000</v>
          </cell>
        </row>
        <row r="53">
          <cell r="B53" t="str">
            <v xml:space="preserve">SARDINELES ANDENES PISOS </v>
          </cell>
          <cell r="F53">
            <v>0</v>
          </cell>
        </row>
        <row r="54">
          <cell r="A54">
            <v>12.1</v>
          </cell>
          <cell r="B54" t="str">
            <v>Construcción de sardineles T-1. (prefabricados)</v>
          </cell>
          <cell r="C54" t="str">
            <v>ML</v>
          </cell>
          <cell r="D54">
            <v>15916</v>
          </cell>
          <cell r="E54">
            <v>26605</v>
          </cell>
          <cell r="F54">
            <v>26605</v>
          </cell>
        </row>
        <row r="55">
          <cell r="A55">
            <v>12.2</v>
          </cell>
          <cell r="B55" t="str">
            <v>Construcción de sardineles T-2. Fundidos en sitio</v>
          </cell>
          <cell r="C55" t="str">
            <v>ML</v>
          </cell>
          <cell r="D55">
            <v>32500</v>
          </cell>
          <cell r="E55">
            <v>20130</v>
          </cell>
          <cell r="F55">
            <v>20130</v>
          </cell>
        </row>
        <row r="56">
          <cell r="A56">
            <v>12.3</v>
          </cell>
          <cell r="B56" t="str">
            <v>Construcción de sardineles T-3. Fundidos en sitio</v>
          </cell>
          <cell r="C56" t="str">
            <v>M3</v>
          </cell>
          <cell r="D56">
            <v>1252</v>
          </cell>
          <cell r="E56">
            <v>20130</v>
          </cell>
          <cell r="F56">
            <v>20130</v>
          </cell>
        </row>
        <row r="57">
          <cell r="A57">
            <v>12.4</v>
          </cell>
          <cell r="B57" t="str">
            <v>Construcción de Piso en placas prefabricadas de  0,40  X  0,40 m., según la cartilla del Espacio Público. Incluye relleno, compactación, nivelación e instalación de las placas.</v>
          </cell>
          <cell r="C57" t="str">
            <v>M2</v>
          </cell>
          <cell r="D57">
            <v>2750</v>
          </cell>
          <cell r="E57">
            <v>41710</v>
          </cell>
          <cell r="F57">
            <v>41710</v>
          </cell>
        </row>
        <row r="58">
          <cell r="B58" t="str">
            <v xml:space="preserve">OBRAS DE ALCANTARILLADO </v>
          </cell>
          <cell r="F58">
            <v>0</v>
          </cell>
        </row>
        <row r="59">
          <cell r="A59" t="str">
            <v xml:space="preserve"> </v>
          </cell>
          <cell r="B59" t="str">
            <v>a- Suministro y colocación de tubería de concreto sin refuerzo Clase 1. Incluye el valor de la tubería; colocación y calafateo para cada uno de los siguientes diámetros.</v>
          </cell>
          <cell r="F59">
            <v>0</v>
          </cell>
        </row>
        <row r="60">
          <cell r="A60">
            <v>13.1</v>
          </cell>
          <cell r="B60" t="str">
            <v>a-1 Diámetro 8"</v>
          </cell>
          <cell r="C60" t="str">
            <v>ML.</v>
          </cell>
          <cell r="D60">
            <v>114</v>
          </cell>
          <cell r="E60">
            <v>19179</v>
          </cell>
          <cell r="F60">
            <v>19179</v>
          </cell>
        </row>
        <row r="61">
          <cell r="A61">
            <v>13.2</v>
          </cell>
          <cell r="B61" t="str">
            <v>a-2 Diámetro 10"</v>
          </cell>
          <cell r="C61" t="str">
            <v>ML.</v>
          </cell>
          <cell r="D61">
            <v>138</v>
          </cell>
          <cell r="E61">
            <v>23731</v>
          </cell>
          <cell r="F61">
            <v>23731</v>
          </cell>
        </row>
        <row r="62">
          <cell r="A62">
            <v>13.3</v>
          </cell>
          <cell r="B62" t="str">
            <v>a-3 Diámetro 12"</v>
          </cell>
          <cell r="C62" t="str">
            <v xml:space="preserve"> ML.</v>
          </cell>
          <cell r="D62">
            <v>2126</v>
          </cell>
          <cell r="E62">
            <v>28716</v>
          </cell>
          <cell r="F62">
            <v>28716</v>
          </cell>
        </row>
        <row r="63">
          <cell r="A63">
            <v>13.4</v>
          </cell>
          <cell r="B63" t="str">
            <v>a-4 Diámetro 14"</v>
          </cell>
          <cell r="C63" t="str">
            <v>ML.</v>
          </cell>
          <cell r="D63">
            <v>160</v>
          </cell>
          <cell r="E63">
            <v>34327</v>
          </cell>
          <cell r="F63">
            <v>34327</v>
          </cell>
        </row>
        <row r="64">
          <cell r="A64">
            <v>13.5</v>
          </cell>
          <cell r="B64" t="str">
            <v>a-5 Diámetro 16"</v>
          </cell>
          <cell r="C64" t="str">
            <v xml:space="preserve"> ML.</v>
          </cell>
          <cell r="D64">
            <v>168</v>
          </cell>
          <cell r="E64">
            <v>42923</v>
          </cell>
          <cell r="F64">
            <v>42923</v>
          </cell>
        </row>
        <row r="65">
          <cell r="A65">
            <v>13.6</v>
          </cell>
          <cell r="B65" t="str">
            <v>a-6 Diámetro 18"</v>
          </cell>
          <cell r="C65" t="str">
            <v xml:space="preserve"> ML.</v>
          </cell>
          <cell r="D65">
            <v>150</v>
          </cell>
          <cell r="E65">
            <v>55594</v>
          </cell>
          <cell r="F65">
            <v>55594</v>
          </cell>
        </row>
        <row r="66">
          <cell r="A66">
            <v>13.7</v>
          </cell>
          <cell r="B66" t="str">
            <v>a-7 Diámetro 20"</v>
          </cell>
          <cell r="C66" t="str">
            <v xml:space="preserve"> ML.</v>
          </cell>
          <cell r="D66">
            <v>90</v>
          </cell>
          <cell r="E66">
            <v>70347</v>
          </cell>
          <cell r="F66">
            <v>70347</v>
          </cell>
        </row>
        <row r="67">
          <cell r="B67" t="str">
            <v xml:space="preserve">b- Construcción de sumideros de entrada lateral, de acuerdo con  las normas y diseños de la E.A.A.B. </v>
          </cell>
        </row>
        <row r="68">
          <cell r="A68">
            <v>13.8</v>
          </cell>
          <cell r="B68" t="str">
            <v xml:space="preserve">  b-1 Sumidero SL 250</v>
          </cell>
          <cell r="C68" t="str">
            <v>UN</v>
          </cell>
          <cell r="D68">
            <v>106</v>
          </cell>
          <cell r="E68">
            <v>962244</v>
          </cell>
          <cell r="F68">
            <v>962244</v>
          </cell>
        </row>
        <row r="69">
          <cell r="A69">
            <v>13.9</v>
          </cell>
          <cell r="B69" t="str">
            <v xml:space="preserve">  b-2 Sumidero SL 150</v>
          </cell>
          <cell r="C69" t="str">
            <v>UN</v>
          </cell>
          <cell r="D69">
            <v>283</v>
          </cell>
          <cell r="E69">
            <v>674283</v>
          </cell>
          <cell r="F69">
            <v>674283</v>
          </cell>
        </row>
        <row r="70">
          <cell r="A70" t="str">
            <v>13.10.</v>
          </cell>
          <cell r="B70" t="str">
            <v xml:space="preserve">  b-3 Sumidero SL 250 ESPECIAL</v>
          </cell>
          <cell r="C70" t="str">
            <v>UN</v>
          </cell>
          <cell r="D70">
            <v>106</v>
          </cell>
          <cell r="E70">
            <v>962244</v>
          </cell>
          <cell r="F70">
            <v>962244</v>
          </cell>
        </row>
        <row r="71">
          <cell r="B71" t="str">
            <v>c- Construcción de pozos de inspección de acuerdo con las normas y diseños de la EAAB.; incluye marco y tapa.</v>
          </cell>
        </row>
        <row r="72">
          <cell r="A72">
            <v>13.11</v>
          </cell>
          <cell r="B72" t="str">
            <v xml:space="preserve">c-1 Pozo </v>
          </cell>
          <cell r="C72" t="str">
            <v>UN</v>
          </cell>
          <cell r="D72">
            <v>14</v>
          </cell>
          <cell r="E72">
            <v>452000</v>
          </cell>
          <cell r="F72">
            <v>452000</v>
          </cell>
        </row>
        <row r="73">
          <cell r="B73" t="str">
            <v>d - Construcción de conos de reducción para pozos (Incluye aro y tapa)</v>
          </cell>
        </row>
        <row r="74">
          <cell r="A74">
            <v>13.12</v>
          </cell>
          <cell r="B74" t="str">
            <v>d-1 Altura 0,4 m.</v>
          </cell>
          <cell r="C74" t="str">
            <v>UN</v>
          </cell>
          <cell r="D74">
            <v>30</v>
          </cell>
          <cell r="E74">
            <v>189230</v>
          </cell>
          <cell r="F74">
            <v>189230</v>
          </cell>
        </row>
        <row r="75">
          <cell r="A75">
            <v>13.13</v>
          </cell>
          <cell r="B75" t="str">
            <v>d-2 Altura 0,8 m.</v>
          </cell>
          <cell r="C75" t="str">
            <v>UN</v>
          </cell>
          <cell r="D75">
            <v>26</v>
          </cell>
          <cell r="E75">
            <v>232069</v>
          </cell>
          <cell r="F75">
            <v>232069</v>
          </cell>
        </row>
        <row r="76">
          <cell r="A76">
            <v>13.14</v>
          </cell>
          <cell r="B76" t="str">
            <v>e - Suministro e instalación de aros y tapas para cámaras</v>
          </cell>
          <cell r="C76" t="str">
            <v>UN</v>
          </cell>
          <cell r="D76">
            <v>4</v>
          </cell>
          <cell r="E76">
            <v>70000</v>
          </cell>
          <cell r="F76">
            <v>70000</v>
          </cell>
        </row>
        <row r="77">
          <cell r="A77">
            <v>13.15</v>
          </cell>
          <cell r="B77" t="str">
            <v>f - Construcción de bases y cañuelas para pozos</v>
          </cell>
          <cell r="C77" t="str">
            <v>UN</v>
          </cell>
          <cell r="D77">
            <v>46</v>
          </cell>
          <cell r="E77">
            <v>172445</v>
          </cell>
          <cell r="F77">
            <v>172445</v>
          </cell>
        </row>
        <row r="78">
          <cell r="A78">
            <v>13.16</v>
          </cell>
          <cell r="B78" t="str">
            <v>g - Localización y nivelación de pozos existentes hasta la cota rasante</v>
          </cell>
          <cell r="C78" t="str">
            <v>UN</v>
          </cell>
          <cell r="D78">
            <v>269</v>
          </cell>
          <cell r="E78">
            <v>175377</v>
          </cell>
          <cell r="F78">
            <v>175377</v>
          </cell>
        </row>
        <row r="79">
          <cell r="A79">
            <v>13.17</v>
          </cell>
          <cell r="B79" t="str">
            <v>h - Recalce de sumideros (verticales y horizontales)</v>
          </cell>
          <cell r="C79" t="str">
            <v>UN</v>
          </cell>
          <cell r="D79">
            <v>197</v>
          </cell>
          <cell r="E79">
            <v>344578</v>
          </cell>
          <cell r="F79">
            <v>344578</v>
          </cell>
        </row>
        <row r="80">
          <cell r="A80">
            <v>13.18</v>
          </cell>
          <cell r="B80" t="str">
            <v>i - Traslado de sumideros (verticales y horizontales; Aprox 5 mt)</v>
          </cell>
          <cell r="C80" t="str">
            <v>UN</v>
          </cell>
          <cell r="D80">
            <v>76</v>
          </cell>
          <cell r="E80">
            <v>52750</v>
          </cell>
          <cell r="F80">
            <v>52750</v>
          </cell>
        </row>
        <row r="81">
          <cell r="A81">
            <v>13.19</v>
          </cell>
          <cell r="B81" t="str">
            <v xml:space="preserve">j - Limpieza de sumideros </v>
          </cell>
          <cell r="C81" t="str">
            <v>UN</v>
          </cell>
          <cell r="D81">
            <v>273</v>
          </cell>
          <cell r="E81">
            <v>65375</v>
          </cell>
          <cell r="F81">
            <v>65375</v>
          </cell>
        </row>
        <row r="82">
          <cell r="B82" t="str">
            <v xml:space="preserve">OBRAS PARA RED DE ACUEDUCTO </v>
          </cell>
        </row>
        <row r="83">
          <cell r="B83" t="str">
            <v>Suministro y colocación de tuberías PVC</v>
          </cell>
        </row>
        <row r="84">
          <cell r="A84">
            <v>14.1</v>
          </cell>
          <cell r="B84" t="str">
            <v xml:space="preserve">a - Diámetro = 2" </v>
          </cell>
          <cell r="C84" t="str">
            <v>ML</v>
          </cell>
          <cell r="D84">
            <v>8</v>
          </cell>
          <cell r="E84">
            <v>6190</v>
          </cell>
          <cell r="F84">
            <v>6190</v>
          </cell>
        </row>
        <row r="85">
          <cell r="A85">
            <v>14.2</v>
          </cell>
          <cell r="B85" t="str">
            <v>b - Diámetro = 3"</v>
          </cell>
          <cell r="C85" t="str">
            <v>ML</v>
          </cell>
          <cell r="D85">
            <v>10</v>
          </cell>
          <cell r="E85">
            <v>11863</v>
          </cell>
          <cell r="F85">
            <v>11863</v>
          </cell>
        </row>
        <row r="86">
          <cell r="A86">
            <v>14.3</v>
          </cell>
          <cell r="B86" t="str">
            <v>c - Diámetro = 4"</v>
          </cell>
          <cell r="C86" t="str">
            <v>ML</v>
          </cell>
          <cell r="D86">
            <v>380</v>
          </cell>
          <cell r="E86">
            <v>19164</v>
          </cell>
          <cell r="F86">
            <v>19164</v>
          </cell>
        </row>
        <row r="87">
          <cell r="A87">
            <v>14.4</v>
          </cell>
          <cell r="B87" t="str">
            <v>d - Diámetro = 6"</v>
          </cell>
          <cell r="C87" t="str">
            <v>ML</v>
          </cell>
          <cell r="D87">
            <v>3780</v>
          </cell>
          <cell r="E87">
            <v>40677</v>
          </cell>
          <cell r="F87">
            <v>40677</v>
          </cell>
        </row>
        <row r="88">
          <cell r="A88">
            <v>14.5</v>
          </cell>
          <cell r="B88" t="str">
            <v>e - Diámetro = 8"</v>
          </cell>
          <cell r="C88" t="str">
            <v>ML</v>
          </cell>
          <cell r="D88">
            <v>804</v>
          </cell>
          <cell r="E88">
            <v>68327</v>
          </cell>
          <cell r="F88">
            <v>68327</v>
          </cell>
        </row>
        <row r="89">
          <cell r="A89">
            <v>14.6</v>
          </cell>
          <cell r="B89" t="str">
            <v>f - Diámetro = 12"</v>
          </cell>
          <cell r="C89" t="str">
            <v>ML</v>
          </cell>
          <cell r="D89">
            <v>1360</v>
          </cell>
          <cell r="E89">
            <v>145339</v>
          </cell>
          <cell r="F89">
            <v>145339</v>
          </cell>
        </row>
        <row r="90">
          <cell r="A90">
            <v>14.7</v>
          </cell>
          <cell r="B90" t="str">
            <v>g - Cárcamos para protección de redes de Acueducto de 0,90 m.</v>
          </cell>
          <cell r="C90" t="str">
            <v>ML</v>
          </cell>
          <cell r="D90">
            <v>396</v>
          </cell>
          <cell r="E90">
            <v>185940</v>
          </cell>
          <cell r="F90">
            <v>185940</v>
          </cell>
        </row>
        <row r="91">
          <cell r="B91" t="str">
            <v>Suministro y colocación de accesorios de los siguientes tipos:</v>
          </cell>
        </row>
        <row r="92">
          <cell r="B92" t="str">
            <v>a - Codos 11 1/4</v>
          </cell>
          <cell r="C92" t="str">
            <v xml:space="preserve"> </v>
          </cell>
          <cell r="D92" t="str">
            <v xml:space="preserve"> </v>
          </cell>
        </row>
        <row r="93">
          <cell r="A93">
            <v>14.8</v>
          </cell>
          <cell r="B93" t="str">
            <v>a1 - Diámetro = 2"</v>
          </cell>
          <cell r="C93" t="str">
            <v>UN</v>
          </cell>
          <cell r="D93">
            <v>2</v>
          </cell>
          <cell r="E93">
            <v>5250</v>
          </cell>
          <cell r="F93">
            <v>5250</v>
          </cell>
        </row>
        <row r="94">
          <cell r="A94">
            <v>14.9</v>
          </cell>
          <cell r="B94" t="str">
            <v>a2 - Diámetro = 3"</v>
          </cell>
          <cell r="C94" t="str">
            <v>UN</v>
          </cell>
          <cell r="D94">
            <v>2</v>
          </cell>
          <cell r="E94">
            <v>9852</v>
          </cell>
          <cell r="F94">
            <v>9852</v>
          </cell>
        </row>
        <row r="95">
          <cell r="A95" t="str">
            <v>14.10.</v>
          </cell>
          <cell r="B95" t="str">
            <v>a3 - Diámetro = 4"</v>
          </cell>
          <cell r="C95" t="str">
            <v>UN</v>
          </cell>
          <cell r="D95">
            <v>2</v>
          </cell>
          <cell r="E95">
            <v>14250</v>
          </cell>
          <cell r="F95">
            <v>14250</v>
          </cell>
        </row>
        <row r="96">
          <cell r="A96">
            <v>14.11</v>
          </cell>
          <cell r="B96" t="str">
            <v>a4 - Diámetro = 6"</v>
          </cell>
          <cell r="C96" t="str">
            <v>UN</v>
          </cell>
          <cell r="D96">
            <v>2</v>
          </cell>
          <cell r="E96">
            <v>22510</v>
          </cell>
          <cell r="F96">
            <v>22510</v>
          </cell>
        </row>
        <row r="97">
          <cell r="A97">
            <v>14.12</v>
          </cell>
          <cell r="B97" t="str">
            <v>a5 - Diámetro = 8"</v>
          </cell>
          <cell r="C97" t="str">
            <v>UN</v>
          </cell>
          <cell r="D97">
            <v>2</v>
          </cell>
          <cell r="E97">
            <v>82690</v>
          </cell>
          <cell r="F97">
            <v>82690</v>
          </cell>
        </row>
        <row r="98">
          <cell r="A98">
            <v>14.13</v>
          </cell>
          <cell r="B98" t="str">
            <v>a6 - Diámetro = 12"</v>
          </cell>
          <cell r="C98" t="str">
            <v>UN</v>
          </cell>
          <cell r="D98">
            <v>2</v>
          </cell>
          <cell r="E98">
            <v>112562</v>
          </cell>
          <cell r="F98">
            <v>112562</v>
          </cell>
        </row>
        <row r="99">
          <cell r="B99" t="str">
            <v xml:space="preserve"> b - Codos de 22 1/2</v>
          </cell>
          <cell r="F99">
            <v>0</v>
          </cell>
        </row>
        <row r="100">
          <cell r="A100">
            <v>14.14</v>
          </cell>
          <cell r="B100" t="str">
            <v>b1 - Diámetro = 2"</v>
          </cell>
          <cell r="C100" t="str">
            <v>UN</v>
          </cell>
          <cell r="D100">
            <v>2</v>
          </cell>
          <cell r="E100">
            <v>5250</v>
          </cell>
          <cell r="F100">
            <v>5250</v>
          </cell>
        </row>
        <row r="101">
          <cell r="A101">
            <v>14.15</v>
          </cell>
          <cell r="B101" t="str">
            <v>b2 - Diámetro = 3"</v>
          </cell>
          <cell r="C101" t="str">
            <v>UN</v>
          </cell>
          <cell r="D101">
            <v>2</v>
          </cell>
          <cell r="E101">
            <v>9852</v>
          </cell>
          <cell r="F101">
            <v>9852</v>
          </cell>
        </row>
        <row r="102">
          <cell r="A102">
            <v>14.16</v>
          </cell>
          <cell r="B102" t="str">
            <v>b3 - Diámetro = 4"</v>
          </cell>
          <cell r="C102" t="str">
            <v>UN</v>
          </cell>
          <cell r="D102">
            <v>2</v>
          </cell>
          <cell r="E102">
            <v>14250</v>
          </cell>
          <cell r="F102">
            <v>14250</v>
          </cell>
        </row>
        <row r="103">
          <cell r="A103">
            <v>14.17</v>
          </cell>
          <cell r="B103" t="str">
            <v>b4 - Diámetro = 6"</v>
          </cell>
          <cell r="C103" t="str">
            <v>UN</v>
          </cell>
          <cell r="D103">
            <v>2</v>
          </cell>
          <cell r="E103">
            <v>52320</v>
          </cell>
          <cell r="F103">
            <v>52320</v>
          </cell>
        </row>
        <row r="104">
          <cell r="A104">
            <v>14.18</v>
          </cell>
          <cell r="B104" t="str">
            <v>b5 - Diámetro = 8"</v>
          </cell>
          <cell r="C104" t="str">
            <v>UN</v>
          </cell>
          <cell r="D104">
            <v>2</v>
          </cell>
          <cell r="E104">
            <v>75250</v>
          </cell>
          <cell r="F104">
            <v>75250</v>
          </cell>
        </row>
        <row r="105">
          <cell r="A105">
            <v>14.19</v>
          </cell>
          <cell r="B105" t="str">
            <v>b6 - Diámetro = 12"</v>
          </cell>
          <cell r="C105" t="str">
            <v>UN</v>
          </cell>
          <cell r="D105">
            <v>2</v>
          </cell>
          <cell r="E105">
            <v>210432</v>
          </cell>
          <cell r="F105">
            <v>210432</v>
          </cell>
        </row>
        <row r="106">
          <cell r="B106" t="str">
            <v>c - Codos de 45</v>
          </cell>
          <cell r="F106">
            <v>0</v>
          </cell>
        </row>
        <row r="107">
          <cell r="A107" t="str">
            <v>14.20.</v>
          </cell>
          <cell r="B107" t="str">
            <v>c1 - Diámetro = 2"</v>
          </cell>
          <cell r="C107" t="str">
            <v>UN</v>
          </cell>
          <cell r="D107">
            <v>6</v>
          </cell>
          <cell r="E107">
            <v>5250</v>
          </cell>
          <cell r="F107">
            <v>5250</v>
          </cell>
        </row>
        <row r="108">
          <cell r="A108">
            <v>14.21</v>
          </cell>
          <cell r="B108" t="str">
            <v>c2 - Diámetro = 3"</v>
          </cell>
          <cell r="C108" t="str">
            <v>UN</v>
          </cell>
          <cell r="D108">
            <v>10</v>
          </cell>
          <cell r="E108">
            <v>16520</v>
          </cell>
          <cell r="F108">
            <v>16520</v>
          </cell>
        </row>
        <row r="109">
          <cell r="A109">
            <v>14.22</v>
          </cell>
          <cell r="B109" t="str">
            <v>c3 - Diámetro = 4"</v>
          </cell>
          <cell r="C109" t="str">
            <v>UN</v>
          </cell>
          <cell r="D109">
            <v>36</v>
          </cell>
          <cell r="E109">
            <v>23100</v>
          </cell>
          <cell r="F109">
            <v>23100</v>
          </cell>
        </row>
        <row r="110">
          <cell r="A110">
            <v>14.23</v>
          </cell>
          <cell r="B110" t="str">
            <v>c4 - Diámetro = 6"</v>
          </cell>
          <cell r="C110" t="str">
            <v>UN</v>
          </cell>
          <cell r="D110">
            <v>30</v>
          </cell>
          <cell r="E110">
            <v>30250</v>
          </cell>
          <cell r="F110">
            <v>30250</v>
          </cell>
        </row>
        <row r="111">
          <cell r="A111">
            <v>14.24</v>
          </cell>
          <cell r="B111" t="str">
            <v>c5 - Diámetro = 8"</v>
          </cell>
          <cell r="C111" t="str">
            <v>UN</v>
          </cell>
          <cell r="D111">
            <v>4</v>
          </cell>
          <cell r="E111">
            <v>34120</v>
          </cell>
          <cell r="F111">
            <v>34120</v>
          </cell>
        </row>
        <row r="112">
          <cell r="A112">
            <v>14.25</v>
          </cell>
          <cell r="B112" t="str">
            <v>c6 - Diámetro = 12"</v>
          </cell>
          <cell r="C112" t="str">
            <v>UN</v>
          </cell>
          <cell r="D112">
            <v>6</v>
          </cell>
          <cell r="E112">
            <v>45230</v>
          </cell>
          <cell r="F112">
            <v>45230</v>
          </cell>
        </row>
        <row r="113">
          <cell r="B113" t="str">
            <v>d - Codos de 90</v>
          </cell>
          <cell r="F113">
            <v>0</v>
          </cell>
        </row>
        <row r="114">
          <cell r="A114">
            <v>14.26</v>
          </cell>
          <cell r="B114" t="str">
            <v>d1 - Diámetro = 2"</v>
          </cell>
          <cell r="C114" t="str">
            <v>UN</v>
          </cell>
          <cell r="D114">
            <v>2</v>
          </cell>
          <cell r="E114">
            <v>39070</v>
          </cell>
          <cell r="F114">
            <v>39070</v>
          </cell>
        </row>
        <row r="115">
          <cell r="A115">
            <v>14.27</v>
          </cell>
          <cell r="B115" t="str">
            <v>d2 - Diámetro = 3"</v>
          </cell>
          <cell r="C115" t="str">
            <v>UN</v>
          </cell>
          <cell r="D115">
            <v>2</v>
          </cell>
          <cell r="E115">
            <v>58224</v>
          </cell>
          <cell r="F115">
            <v>58224</v>
          </cell>
        </row>
        <row r="116">
          <cell r="A116">
            <v>14.28</v>
          </cell>
          <cell r="B116" t="str">
            <v>d3 - Diámetro = 4"</v>
          </cell>
          <cell r="C116" t="str">
            <v>UN</v>
          </cell>
          <cell r="D116">
            <v>2</v>
          </cell>
          <cell r="E116">
            <v>85697</v>
          </cell>
          <cell r="F116">
            <v>85697</v>
          </cell>
        </row>
        <row r="117">
          <cell r="A117">
            <v>14.29</v>
          </cell>
          <cell r="B117" t="str">
            <v>d4 - Diámetro = 6"</v>
          </cell>
          <cell r="C117" t="str">
            <v>UN</v>
          </cell>
          <cell r="D117">
            <v>3</v>
          </cell>
          <cell r="E117">
            <v>191083</v>
          </cell>
          <cell r="F117">
            <v>191083</v>
          </cell>
        </row>
        <row r="118">
          <cell r="A118" t="str">
            <v>14.30.</v>
          </cell>
          <cell r="B118" t="str">
            <v>d5 - Diámetro = 8"</v>
          </cell>
          <cell r="C118" t="str">
            <v>UN</v>
          </cell>
          <cell r="D118">
            <v>2</v>
          </cell>
          <cell r="E118">
            <v>427558</v>
          </cell>
          <cell r="F118">
            <v>427558</v>
          </cell>
        </row>
        <row r="119">
          <cell r="A119">
            <v>14.31</v>
          </cell>
          <cell r="B119" t="str">
            <v>d6 - Diámetro = 12"</v>
          </cell>
          <cell r="C119" t="str">
            <v>UN</v>
          </cell>
          <cell r="D119">
            <v>2</v>
          </cell>
          <cell r="E119">
            <v>945852</v>
          </cell>
          <cell r="F119">
            <v>945852</v>
          </cell>
        </row>
        <row r="120">
          <cell r="A120">
            <v>14.32</v>
          </cell>
          <cell r="B120" t="str">
            <v>Empates para tubería tipo A Diámetro = 12" X 6"</v>
          </cell>
          <cell r="C120" t="str">
            <v>UN</v>
          </cell>
          <cell r="D120">
            <v>1</v>
          </cell>
          <cell r="E120">
            <v>4950</v>
          </cell>
          <cell r="F120">
            <v>4950</v>
          </cell>
        </row>
        <row r="121">
          <cell r="A121">
            <v>14.33</v>
          </cell>
          <cell r="B121" t="str">
            <v>Empates para tubería tipo B Diámetro = 3"</v>
          </cell>
          <cell r="C121" t="str">
            <v>UN</v>
          </cell>
          <cell r="D121">
            <v>3</v>
          </cell>
          <cell r="E121">
            <v>4950</v>
          </cell>
          <cell r="F121">
            <v>4950</v>
          </cell>
        </row>
        <row r="122">
          <cell r="A122">
            <v>14.34</v>
          </cell>
          <cell r="B122" t="str">
            <v>Empates para tubería tipo B Diámetro = 4"</v>
          </cell>
          <cell r="C122" t="str">
            <v>UN</v>
          </cell>
          <cell r="D122">
            <v>3</v>
          </cell>
          <cell r="E122">
            <v>4950</v>
          </cell>
          <cell r="F122">
            <v>4950</v>
          </cell>
        </row>
        <row r="123">
          <cell r="A123">
            <v>14.35</v>
          </cell>
          <cell r="B123" t="str">
            <v>Empates para tubería tipo B Diámetro = 6"</v>
          </cell>
          <cell r="C123" t="str">
            <v>UN</v>
          </cell>
          <cell r="D123">
            <v>2</v>
          </cell>
          <cell r="E123">
            <v>4950</v>
          </cell>
          <cell r="F123">
            <v>4950</v>
          </cell>
        </row>
        <row r="124">
          <cell r="A124">
            <v>14.36</v>
          </cell>
          <cell r="B124" t="str">
            <v>Empates para tubería tipo B Diámetro = 8"</v>
          </cell>
          <cell r="C124" t="str">
            <v>UN</v>
          </cell>
          <cell r="D124">
            <v>2</v>
          </cell>
          <cell r="E124">
            <v>4950</v>
          </cell>
          <cell r="F124">
            <v>4950</v>
          </cell>
        </row>
        <row r="125">
          <cell r="A125">
            <v>14.37</v>
          </cell>
          <cell r="B125" t="str">
            <v>Empates para tubería tipo E Diámetro = 4"</v>
          </cell>
          <cell r="C125" t="str">
            <v>UN</v>
          </cell>
          <cell r="D125">
            <v>1</v>
          </cell>
          <cell r="E125">
            <v>4950</v>
          </cell>
          <cell r="F125">
            <v>4950</v>
          </cell>
        </row>
        <row r="126">
          <cell r="A126">
            <v>14.38</v>
          </cell>
          <cell r="B126" t="str">
            <v>Empates para tubería tipo E Diámetro = 6"</v>
          </cell>
          <cell r="C126" t="str">
            <v>UN</v>
          </cell>
          <cell r="D126">
            <v>1</v>
          </cell>
          <cell r="E126">
            <v>4950</v>
          </cell>
          <cell r="F126">
            <v>4950</v>
          </cell>
        </row>
        <row r="127">
          <cell r="A127">
            <v>14.39</v>
          </cell>
          <cell r="B127" t="str">
            <v>Empates para tubería tipo E Diámetro = 8"</v>
          </cell>
          <cell r="C127" t="str">
            <v>UN</v>
          </cell>
          <cell r="D127">
            <v>1</v>
          </cell>
          <cell r="E127">
            <v>4950</v>
          </cell>
          <cell r="F127">
            <v>4950</v>
          </cell>
        </row>
        <row r="128">
          <cell r="A128" t="str">
            <v>14.40.</v>
          </cell>
          <cell r="B128" t="str">
            <v>Empates para tubería tipo E Diámetro = 8" X 12"</v>
          </cell>
          <cell r="C128" t="str">
            <v>UN</v>
          </cell>
          <cell r="D128">
            <v>1</v>
          </cell>
          <cell r="E128">
            <v>4950</v>
          </cell>
          <cell r="F128">
            <v>4950</v>
          </cell>
        </row>
        <row r="129">
          <cell r="A129">
            <v>14.41</v>
          </cell>
          <cell r="B129" t="str">
            <v>Empates para tubería tipo E Diámetro = 12"</v>
          </cell>
          <cell r="C129" t="str">
            <v>UN</v>
          </cell>
          <cell r="D129">
            <v>1</v>
          </cell>
          <cell r="E129">
            <v>4950</v>
          </cell>
          <cell r="F129">
            <v>4950</v>
          </cell>
        </row>
        <row r="130">
          <cell r="A130">
            <v>14.42</v>
          </cell>
          <cell r="B130" t="str">
            <v>Empates para tubería tipo E Diámetro = 12" X 6"</v>
          </cell>
          <cell r="C130" t="str">
            <v>UN</v>
          </cell>
          <cell r="D130">
            <v>1</v>
          </cell>
          <cell r="E130">
            <v>4950</v>
          </cell>
          <cell r="F130">
            <v>4950</v>
          </cell>
        </row>
        <row r="131">
          <cell r="A131">
            <v>14.43</v>
          </cell>
          <cell r="B131" t="str">
            <v>Empates para tubería tipo F Diámetro = 3"</v>
          </cell>
          <cell r="C131" t="str">
            <v>UN</v>
          </cell>
          <cell r="D131">
            <v>4</v>
          </cell>
          <cell r="E131">
            <v>4950</v>
          </cell>
          <cell r="F131">
            <v>4950</v>
          </cell>
        </row>
        <row r="132">
          <cell r="A132">
            <v>14.44</v>
          </cell>
          <cell r="B132" t="str">
            <v>Empates para tubería tipo F Diámetro = 4"</v>
          </cell>
          <cell r="C132" t="str">
            <v>UN</v>
          </cell>
          <cell r="D132">
            <v>4</v>
          </cell>
          <cell r="E132">
            <v>4950</v>
          </cell>
          <cell r="F132">
            <v>4950</v>
          </cell>
        </row>
        <row r="133">
          <cell r="A133">
            <v>14.45</v>
          </cell>
          <cell r="B133" t="str">
            <v>Empates para tubería tipo F Diámetro = 6"</v>
          </cell>
          <cell r="C133" t="str">
            <v>UN</v>
          </cell>
          <cell r="D133">
            <v>4</v>
          </cell>
          <cell r="E133">
            <v>4950</v>
          </cell>
          <cell r="F133">
            <v>4950</v>
          </cell>
        </row>
        <row r="134">
          <cell r="A134">
            <v>14.46</v>
          </cell>
          <cell r="B134" t="str">
            <v>Empates para tubería tipo F Diámetro = 8"</v>
          </cell>
          <cell r="C134" t="str">
            <v>UN</v>
          </cell>
          <cell r="D134">
            <v>2</v>
          </cell>
          <cell r="E134">
            <v>4950</v>
          </cell>
          <cell r="F134">
            <v>4950</v>
          </cell>
        </row>
        <row r="135">
          <cell r="A135">
            <v>14.47</v>
          </cell>
          <cell r="B135" t="str">
            <v>Empates para tubería tipo F Diámetro = 12"</v>
          </cell>
          <cell r="C135" t="str">
            <v>UN</v>
          </cell>
          <cell r="D135">
            <v>2</v>
          </cell>
          <cell r="E135">
            <v>4950</v>
          </cell>
          <cell r="F135">
            <v>4950</v>
          </cell>
        </row>
        <row r="136">
          <cell r="A136">
            <v>14.48</v>
          </cell>
          <cell r="B136" t="str">
            <v>Empates para tubería tipo F Diámetro = 12" X 6"</v>
          </cell>
          <cell r="C136" t="str">
            <v>UN</v>
          </cell>
          <cell r="D136">
            <v>1</v>
          </cell>
          <cell r="E136">
            <v>206200</v>
          </cell>
          <cell r="F136">
            <v>206200</v>
          </cell>
        </row>
        <row r="137">
          <cell r="A137">
            <v>14.49</v>
          </cell>
          <cell r="B137" t="str">
            <v>Empates para tubería tipo I Diámetro 4"</v>
          </cell>
          <cell r="C137" t="str">
            <v>UN</v>
          </cell>
          <cell r="D137">
            <v>1</v>
          </cell>
          <cell r="E137">
            <v>4950</v>
          </cell>
          <cell r="F137">
            <v>4950</v>
          </cell>
        </row>
        <row r="138">
          <cell r="A138" t="str">
            <v>14.50.</v>
          </cell>
          <cell r="B138" t="str">
            <v>Empates para tubería tipo I* Diámetro = 3"</v>
          </cell>
          <cell r="C138" t="str">
            <v>UN</v>
          </cell>
          <cell r="D138">
            <v>1</v>
          </cell>
          <cell r="E138">
            <v>4950</v>
          </cell>
          <cell r="F138">
            <v>4950</v>
          </cell>
        </row>
        <row r="139">
          <cell r="A139">
            <v>14.51</v>
          </cell>
          <cell r="B139" t="str">
            <v>Empates para tubería tipo I* Diámetro = 4"</v>
          </cell>
          <cell r="C139" t="str">
            <v>UN</v>
          </cell>
          <cell r="D139">
            <v>1</v>
          </cell>
          <cell r="E139">
            <v>4950</v>
          </cell>
          <cell r="F139">
            <v>4950</v>
          </cell>
        </row>
        <row r="140">
          <cell r="A140">
            <v>14.52</v>
          </cell>
          <cell r="B140" t="str">
            <v>Empates para tubería tipo I* Diámetro = 6"</v>
          </cell>
          <cell r="C140" t="str">
            <v>UN</v>
          </cell>
          <cell r="D140">
            <v>3</v>
          </cell>
          <cell r="E140">
            <v>4950</v>
          </cell>
          <cell r="F140">
            <v>4950</v>
          </cell>
        </row>
        <row r="141">
          <cell r="A141">
            <v>14.53</v>
          </cell>
          <cell r="B141" t="str">
            <v>Empates para tubería tipo J* Diámetro = 2"</v>
          </cell>
          <cell r="C141" t="str">
            <v>UN</v>
          </cell>
          <cell r="D141">
            <v>4</v>
          </cell>
          <cell r="E141">
            <v>4950</v>
          </cell>
          <cell r="F141">
            <v>4950</v>
          </cell>
        </row>
        <row r="142">
          <cell r="A142">
            <v>14.54</v>
          </cell>
          <cell r="B142" t="str">
            <v>Hidrantes de Diámetro = 6"</v>
          </cell>
          <cell r="C142" t="str">
            <v>UN</v>
          </cell>
          <cell r="D142">
            <v>3</v>
          </cell>
          <cell r="E142">
            <v>2462915</v>
          </cell>
          <cell r="F142">
            <v>2462915</v>
          </cell>
        </row>
        <row r="143">
          <cell r="B143" t="str">
            <v>Reducciones HFELPVC</v>
          </cell>
          <cell r="F143">
            <v>0</v>
          </cell>
        </row>
        <row r="144">
          <cell r="A144">
            <v>14.55</v>
          </cell>
          <cell r="B144" t="str">
            <v xml:space="preserve">a - Diámetro = 4" X 2" </v>
          </cell>
          <cell r="C144" t="str">
            <v>UN</v>
          </cell>
          <cell r="D144">
            <v>2</v>
          </cell>
          <cell r="E144">
            <v>11250</v>
          </cell>
          <cell r="F144">
            <v>11250</v>
          </cell>
        </row>
        <row r="145">
          <cell r="A145">
            <v>14.56</v>
          </cell>
          <cell r="B145" t="str">
            <v>b - Diámetro = 4" X 3"</v>
          </cell>
          <cell r="C145" t="str">
            <v>UN</v>
          </cell>
          <cell r="D145">
            <v>4</v>
          </cell>
          <cell r="E145">
            <v>11560</v>
          </cell>
          <cell r="F145">
            <v>11560</v>
          </cell>
        </row>
        <row r="146">
          <cell r="A146">
            <v>14.57</v>
          </cell>
          <cell r="B146" t="str">
            <v>c - Diámetro = 6" X 2"</v>
          </cell>
          <cell r="C146" t="str">
            <v>UN</v>
          </cell>
          <cell r="D146">
            <v>1</v>
          </cell>
          <cell r="E146">
            <v>15620</v>
          </cell>
          <cell r="F146">
            <v>15620</v>
          </cell>
        </row>
        <row r="147">
          <cell r="A147">
            <v>14.58</v>
          </cell>
          <cell r="B147" t="str">
            <v>d - Diámetro = 6" X 3"</v>
          </cell>
          <cell r="C147" t="str">
            <v>UN</v>
          </cell>
          <cell r="D147">
            <v>1</v>
          </cell>
          <cell r="E147">
            <v>15985</v>
          </cell>
          <cell r="F147">
            <v>15985</v>
          </cell>
        </row>
        <row r="148">
          <cell r="A148">
            <v>14.59</v>
          </cell>
          <cell r="B148" t="str">
            <v>e - Diámetro = 6" X 4"</v>
          </cell>
          <cell r="C148" t="str">
            <v>UN</v>
          </cell>
          <cell r="D148">
            <v>2</v>
          </cell>
          <cell r="E148">
            <v>16520</v>
          </cell>
          <cell r="F148">
            <v>16520</v>
          </cell>
        </row>
        <row r="149">
          <cell r="A149" t="str">
            <v>14.60.</v>
          </cell>
          <cell r="B149" t="str">
            <v>f - Diámetro = 8" X 6"</v>
          </cell>
          <cell r="C149" t="str">
            <v>UN</v>
          </cell>
          <cell r="D149">
            <v>2</v>
          </cell>
          <cell r="E149">
            <v>17520</v>
          </cell>
          <cell r="F149">
            <v>17520</v>
          </cell>
        </row>
        <row r="150">
          <cell r="A150">
            <v>14.61</v>
          </cell>
          <cell r="B150" t="str">
            <v>g - Diámetro = 12" X 6"</v>
          </cell>
          <cell r="C150" t="str">
            <v>UN</v>
          </cell>
          <cell r="D150">
            <v>1</v>
          </cell>
          <cell r="E150">
            <v>22150</v>
          </cell>
          <cell r="F150">
            <v>22150</v>
          </cell>
        </row>
        <row r="151">
          <cell r="A151">
            <v>14.62</v>
          </cell>
          <cell r="B151" t="str">
            <v>h - Diámetro = 12" X 8"</v>
          </cell>
          <cell r="C151" t="str">
            <v>UN</v>
          </cell>
          <cell r="D151">
            <v>1</v>
          </cell>
          <cell r="E151">
            <v>23560</v>
          </cell>
          <cell r="F151">
            <v>23560</v>
          </cell>
        </row>
        <row r="152">
          <cell r="B152" t="str">
            <v>Tapones</v>
          </cell>
          <cell r="F152">
            <v>0</v>
          </cell>
        </row>
        <row r="153">
          <cell r="A153">
            <v>14.63</v>
          </cell>
          <cell r="B153" t="str">
            <v xml:space="preserve">a - Diámetro = 2" </v>
          </cell>
          <cell r="C153" t="str">
            <v>UN</v>
          </cell>
          <cell r="D153">
            <v>2</v>
          </cell>
          <cell r="E153">
            <v>71042</v>
          </cell>
          <cell r="F153">
            <v>71042</v>
          </cell>
        </row>
        <row r="154">
          <cell r="A154">
            <v>14.64</v>
          </cell>
          <cell r="B154" t="str">
            <v>b - Diámetro = 3"</v>
          </cell>
          <cell r="C154" t="str">
            <v>UN</v>
          </cell>
          <cell r="D154">
            <v>1</v>
          </cell>
          <cell r="E154">
            <v>79270</v>
          </cell>
          <cell r="F154">
            <v>79270</v>
          </cell>
        </row>
        <row r="155">
          <cell r="A155">
            <v>14.65</v>
          </cell>
          <cell r="B155" t="str">
            <v>c - Diámetro = 4"</v>
          </cell>
          <cell r="C155" t="str">
            <v>UN</v>
          </cell>
          <cell r="D155">
            <v>1</v>
          </cell>
          <cell r="E155">
            <v>98563</v>
          </cell>
          <cell r="F155">
            <v>98563</v>
          </cell>
        </row>
        <row r="156">
          <cell r="A156">
            <v>14.66</v>
          </cell>
          <cell r="B156" t="str">
            <v>d - Diámetro = 6"</v>
          </cell>
          <cell r="C156" t="str">
            <v>UN</v>
          </cell>
          <cell r="D156">
            <v>4</v>
          </cell>
          <cell r="E156">
            <v>166783</v>
          </cell>
          <cell r="F156">
            <v>166783</v>
          </cell>
        </row>
        <row r="157">
          <cell r="A157">
            <v>14.67</v>
          </cell>
          <cell r="B157" t="str">
            <v>e - Diámetro = 8"</v>
          </cell>
          <cell r="C157" t="str">
            <v>UN</v>
          </cell>
          <cell r="D157">
            <v>2</v>
          </cell>
          <cell r="E157">
            <v>255594</v>
          </cell>
          <cell r="F157">
            <v>255594</v>
          </cell>
        </row>
        <row r="158">
          <cell r="A158">
            <v>14.68</v>
          </cell>
          <cell r="B158" t="str">
            <v>f - Diámetro = 12"</v>
          </cell>
          <cell r="C158" t="str">
            <v>UN</v>
          </cell>
          <cell r="D158">
            <v>1</v>
          </cell>
          <cell r="E158">
            <v>600832</v>
          </cell>
          <cell r="F158">
            <v>600832</v>
          </cell>
        </row>
        <row r="159">
          <cell r="B159" t="str">
            <v>Tees HFELPVC</v>
          </cell>
          <cell r="F159">
            <v>0</v>
          </cell>
        </row>
        <row r="160">
          <cell r="A160">
            <v>14.69</v>
          </cell>
          <cell r="B160" t="str">
            <v>a - Diámetro = 4" X 4"</v>
          </cell>
          <cell r="C160" t="str">
            <v>UN</v>
          </cell>
          <cell r="D160">
            <v>1</v>
          </cell>
          <cell r="E160">
            <v>45924</v>
          </cell>
          <cell r="F160">
            <v>45924</v>
          </cell>
        </row>
        <row r="161">
          <cell r="A161" t="str">
            <v>14.70.</v>
          </cell>
          <cell r="B161" t="str">
            <v>b - Diámetro = 6" X 3"</v>
          </cell>
          <cell r="C161" t="str">
            <v>UN</v>
          </cell>
          <cell r="D161">
            <v>1</v>
          </cell>
          <cell r="E161">
            <v>60102</v>
          </cell>
          <cell r="F161">
            <v>60102</v>
          </cell>
        </row>
        <row r="162">
          <cell r="A162">
            <v>14.71</v>
          </cell>
          <cell r="B162" t="str">
            <v>c - Diámetro = 6" X 4"</v>
          </cell>
          <cell r="C162" t="str">
            <v>UN</v>
          </cell>
          <cell r="D162">
            <v>13</v>
          </cell>
          <cell r="E162">
            <v>61250</v>
          </cell>
          <cell r="F162">
            <v>61250</v>
          </cell>
        </row>
        <row r="163">
          <cell r="A163">
            <v>14.72</v>
          </cell>
          <cell r="B163" t="str">
            <v>d - Diámetro = 6" X 6"</v>
          </cell>
          <cell r="C163" t="str">
            <v>UN</v>
          </cell>
          <cell r="D163">
            <v>10</v>
          </cell>
          <cell r="E163">
            <v>62520</v>
          </cell>
          <cell r="F163">
            <v>62520</v>
          </cell>
        </row>
        <row r="164">
          <cell r="A164">
            <v>14.73</v>
          </cell>
          <cell r="B164" t="str">
            <v>e - Diámetro = 8" X 4"</v>
          </cell>
          <cell r="C164" t="str">
            <v>UN</v>
          </cell>
          <cell r="D164">
            <v>1</v>
          </cell>
          <cell r="E164">
            <v>62520</v>
          </cell>
          <cell r="F164">
            <v>62520</v>
          </cell>
        </row>
        <row r="165">
          <cell r="A165">
            <v>14.74</v>
          </cell>
          <cell r="B165" t="str">
            <v>f - Diámetro = 8" X 6"</v>
          </cell>
          <cell r="C165" t="str">
            <v>UN</v>
          </cell>
          <cell r="D165">
            <v>3</v>
          </cell>
          <cell r="E165">
            <v>62560</v>
          </cell>
          <cell r="F165">
            <v>62560</v>
          </cell>
        </row>
        <row r="166">
          <cell r="A166">
            <v>14.75</v>
          </cell>
          <cell r="B166" t="str">
            <v>g - Diámetro = 8" X 8"</v>
          </cell>
          <cell r="C166" t="str">
            <v>UN</v>
          </cell>
          <cell r="D166">
            <v>2</v>
          </cell>
          <cell r="E166">
            <v>68975</v>
          </cell>
          <cell r="F166">
            <v>68975</v>
          </cell>
        </row>
        <row r="167">
          <cell r="A167">
            <v>14.76</v>
          </cell>
          <cell r="B167" t="str">
            <v>h - Diámetro = 12" X 4"</v>
          </cell>
          <cell r="C167" t="str">
            <v>UN</v>
          </cell>
          <cell r="D167">
            <v>2</v>
          </cell>
          <cell r="E167">
            <v>98562</v>
          </cell>
          <cell r="F167">
            <v>98562</v>
          </cell>
        </row>
        <row r="168">
          <cell r="A168">
            <v>14.77</v>
          </cell>
          <cell r="B168" t="str">
            <v>i - Diámetro = 12" X 6"</v>
          </cell>
          <cell r="C168" t="str">
            <v>UN</v>
          </cell>
          <cell r="D168">
            <v>2</v>
          </cell>
          <cell r="E168">
            <v>897081</v>
          </cell>
          <cell r="F168">
            <v>897081</v>
          </cell>
        </row>
        <row r="169">
          <cell r="A169">
            <v>14.78</v>
          </cell>
          <cell r="B169" t="str">
            <v>j - Diámetro = 12" X 8"</v>
          </cell>
          <cell r="C169" t="str">
            <v>UN</v>
          </cell>
          <cell r="D169">
            <v>1</v>
          </cell>
          <cell r="E169">
            <v>943893</v>
          </cell>
          <cell r="F169">
            <v>943893</v>
          </cell>
        </row>
        <row r="170">
          <cell r="A170">
            <v>14.79</v>
          </cell>
          <cell r="B170" t="str">
            <v>k - Diámetro = 12" X 12"</v>
          </cell>
          <cell r="C170" t="str">
            <v>UN</v>
          </cell>
          <cell r="D170">
            <v>2</v>
          </cell>
          <cell r="E170">
            <v>1302367</v>
          </cell>
          <cell r="F170">
            <v>1302367</v>
          </cell>
        </row>
        <row r="171">
          <cell r="B171" t="str">
            <v>Válvulas HFELPVC (Incluye caja correspondiente)</v>
          </cell>
          <cell r="F171">
            <v>0</v>
          </cell>
        </row>
        <row r="172">
          <cell r="A172" t="str">
            <v>14.80.</v>
          </cell>
          <cell r="B172" t="str">
            <v>a - Diámetro = 3"</v>
          </cell>
          <cell r="C172" t="str">
            <v>UN</v>
          </cell>
          <cell r="D172">
            <v>1</v>
          </cell>
          <cell r="E172">
            <v>361008</v>
          </cell>
          <cell r="F172">
            <v>361008</v>
          </cell>
        </row>
        <row r="173">
          <cell r="A173">
            <v>14.81</v>
          </cell>
          <cell r="B173" t="str">
            <v>b - Diámetro = 4"</v>
          </cell>
          <cell r="C173" t="str">
            <v>UN</v>
          </cell>
          <cell r="D173">
            <v>14</v>
          </cell>
          <cell r="E173">
            <v>451214</v>
          </cell>
          <cell r="F173">
            <v>451214</v>
          </cell>
        </row>
        <row r="174">
          <cell r="A174">
            <v>14.82</v>
          </cell>
          <cell r="B174" t="str">
            <v>c - Diámetro = 6"</v>
          </cell>
          <cell r="C174" t="str">
            <v>UN</v>
          </cell>
          <cell r="D174">
            <v>32</v>
          </cell>
          <cell r="E174">
            <v>834966</v>
          </cell>
          <cell r="F174">
            <v>834966</v>
          </cell>
        </row>
        <row r="175">
          <cell r="A175">
            <v>14.83</v>
          </cell>
          <cell r="B175" t="str">
            <v>d - Diámetro = 8"</v>
          </cell>
          <cell r="C175" t="str">
            <v>UN</v>
          </cell>
          <cell r="D175">
            <v>2</v>
          </cell>
          <cell r="E175">
            <v>1256230</v>
          </cell>
          <cell r="F175">
            <v>1256230</v>
          </cell>
        </row>
        <row r="176">
          <cell r="A176">
            <v>14.84</v>
          </cell>
          <cell r="B176" t="str">
            <v>e - Diámetro = 12"</v>
          </cell>
          <cell r="C176" t="str">
            <v>UN</v>
          </cell>
          <cell r="D176">
            <v>3</v>
          </cell>
          <cell r="E176">
            <v>1976145</v>
          </cell>
          <cell r="F176">
            <v>1976145</v>
          </cell>
        </row>
        <row r="177">
          <cell r="A177">
            <v>14.85</v>
          </cell>
          <cell r="B177" t="str">
            <v>Conexión domiciliaria</v>
          </cell>
          <cell r="C177" t="str">
            <v>UN</v>
          </cell>
          <cell r="D177">
            <v>112</v>
          </cell>
          <cell r="E177">
            <v>44018</v>
          </cell>
          <cell r="F177">
            <v>44018</v>
          </cell>
        </row>
        <row r="178">
          <cell r="A178">
            <v>14.86</v>
          </cell>
          <cell r="B178" t="str">
            <v>Suministro e instalación de concreto para atraque de tuberías (f'c=175 Kg/cm2)</v>
          </cell>
          <cell r="C178" t="str">
            <v>M3</v>
          </cell>
          <cell r="D178">
            <v>40</v>
          </cell>
          <cell r="E178">
            <v>263217</v>
          </cell>
          <cell r="F178">
            <v>263217</v>
          </cell>
        </row>
        <row r="179">
          <cell r="A179">
            <v>14.87</v>
          </cell>
          <cell r="B179" t="str">
            <v>Construcción de cajas de inspección</v>
          </cell>
          <cell r="C179" t="str">
            <v>UN</v>
          </cell>
          <cell r="D179">
            <v>14</v>
          </cell>
          <cell r="E179">
            <v>55563</v>
          </cell>
          <cell r="F179">
            <v>55563</v>
          </cell>
        </row>
        <row r="180">
          <cell r="A180">
            <v>14.88</v>
          </cell>
          <cell r="B180" t="str">
            <v>Recalce de pozos de inspección vehiculares</v>
          </cell>
          <cell r="C180" t="str">
            <v>UN</v>
          </cell>
          <cell r="D180">
            <v>11</v>
          </cell>
          <cell r="E180">
            <v>232069</v>
          </cell>
          <cell r="F180">
            <v>232069</v>
          </cell>
        </row>
        <row r="181">
          <cell r="B181" t="str">
            <v xml:space="preserve">OBRAS PARA RED DE ENERGIA ELECTRICA </v>
          </cell>
          <cell r="F181">
            <v>0</v>
          </cell>
        </row>
        <row r="182">
          <cell r="B182" t="str">
            <v xml:space="preserve">CANALIZACION PARA REDES DE ENERGIA ELECTRICA </v>
          </cell>
          <cell r="F182">
            <v>0</v>
          </cell>
        </row>
        <row r="183">
          <cell r="A183">
            <v>15.1</v>
          </cell>
          <cell r="B183" t="str">
            <v>b2-Suministro. transporte y colocación de dos ductos de PVC-TDP  3" en cruce de calzada según norma CS207.</v>
          </cell>
          <cell r="C183" t="str">
            <v>Ml</v>
          </cell>
          <cell r="D183">
            <v>180</v>
          </cell>
          <cell r="E183">
            <v>24332</v>
          </cell>
          <cell r="F183">
            <v>24332</v>
          </cell>
        </row>
        <row r="184">
          <cell r="A184">
            <v>15.2</v>
          </cell>
          <cell r="B184" t="str">
            <v>e-Suministro, transporte. y colocación de seis ductos de PVC-TDP 4" en cruce de calzada según norma CS210.</v>
          </cell>
          <cell r="C184" t="str">
            <v>ML</v>
          </cell>
          <cell r="D184">
            <v>122</v>
          </cell>
          <cell r="E184">
            <v>81185</v>
          </cell>
          <cell r="F184">
            <v>81185</v>
          </cell>
        </row>
        <row r="185">
          <cell r="A185" t="str">
            <v xml:space="preserve"> </v>
          </cell>
          <cell r="B185" t="str">
            <v>Construcción de cajas de inspección de acuerdo con las normas y diseños de la E.E.B. ; incluye marco y tapa.</v>
          </cell>
          <cell r="F185">
            <v>0</v>
          </cell>
        </row>
        <row r="186">
          <cell r="A186">
            <v>15.3</v>
          </cell>
          <cell r="B186" t="str">
            <v xml:space="preserve">  a- cajas 1CS.(275 EEB)</v>
          </cell>
          <cell r="C186" t="str">
            <v>UND.</v>
          </cell>
          <cell r="D186">
            <v>62</v>
          </cell>
          <cell r="E186">
            <v>574000</v>
          </cell>
          <cell r="F186">
            <v>574000</v>
          </cell>
        </row>
        <row r="187">
          <cell r="A187">
            <v>15.4</v>
          </cell>
          <cell r="B187" t="str">
            <v xml:space="preserve">  b- cajas 2CS.(276 EEB)</v>
          </cell>
          <cell r="C187" t="str">
            <v>UND.</v>
          </cell>
          <cell r="D187">
            <v>58</v>
          </cell>
          <cell r="E187">
            <v>737143</v>
          </cell>
          <cell r="F187">
            <v>737143</v>
          </cell>
        </row>
        <row r="188">
          <cell r="A188">
            <v>15.5</v>
          </cell>
          <cell r="B188" t="str">
            <v xml:space="preserve">  c- cajas AP. (274 EEB)</v>
          </cell>
          <cell r="C188" t="str">
            <v>UND.</v>
          </cell>
          <cell r="D188">
            <v>250</v>
          </cell>
          <cell r="E188">
            <v>305644</v>
          </cell>
          <cell r="F188">
            <v>305644</v>
          </cell>
        </row>
        <row r="189">
          <cell r="A189">
            <v>15.6</v>
          </cell>
          <cell r="B189" t="str">
            <v xml:space="preserve">  d- caja tipo vehicular.(CS 280)</v>
          </cell>
          <cell r="C189" t="str">
            <v>UND.</v>
          </cell>
          <cell r="D189">
            <v>4</v>
          </cell>
          <cell r="E189">
            <v>1560950</v>
          </cell>
          <cell r="F189">
            <v>1560950</v>
          </cell>
        </row>
        <row r="190">
          <cell r="A190">
            <v>15.7</v>
          </cell>
          <cell r="B190" t="str">
            <v>Reconstrucción de cámaras existentes CS 274</v>
          </cell>
          <cell r="C190" t="str">
            <v>UND.</v>
          </cell>
          <cell r="D190">
            <v>20</v>
          </cell>
          <cell r="E190">
            <v>208350</v>
          </cell>
          <cell r="F190">
            <v>208350</v>
          </cell>
        </row>
        <row r="191">
          <cell r="A191">
            <v>15.8</v>
          </cell>
          <cell r="B191" t="str">
            <v>Reconstrucción de cámaras existentes CS 275</v>
          </cell>
          <cell r="C191" t="str">
            <v>UND.</v>
          </cell>
          <cell r="D191">
            <v>72</v>
          </cell>
          <cell r="E191">
            <v>430874</v>
          </cell>
          <cell r="F191">
            <v>430874</v>
          </cell>
        </row>
        <row r="192">
          <cell r="A192">
            <v>15.9</v>
          </cell>
          <cell r="B192" t="str">
            <v>Reconstrucción de cámaras existentes CS 276</v>
          </cell>
          <cell r="C192" t="str">
            <v>UND.</v>
          </cell>
          <cell r="D192">
            <v>96</v>
          </cell>
          <cell r="E192">
            <v>552858</v>
          </cell>
          <cell r="F192">
            <v>552858</v>
          </cell>
        </row>
        <row r="193">
          <cell r="A193" t="str">
            <v>15.10.</v>
          </cell>
          <cell r="B193" t="str">
            <v>Reconstrucción de cámaras existentes CS 280</v>
          </cell>
          <cell r="C193" t="str">
            <v>ML</v>
          </cell>
          <cell r="D193">
            <v>10</v>
          </cell>
          <cell r="E193">
            <v>1170712</v>
          </cell>
          <cell r="F193">
            <v>1170712</v>
          </cell>
        </row>
        <row r="194">
          <cell r="A194">
            <v>15.11</v>
          </cell>
          <cell r="B194" t="str">
            <v>Construcción canalización 2*3" PVC por circuito (incluye terminal de campana).</v>
          </cell>
          <cell r="C194" t="str">
            <v>ML</v>
          </cell>
          <cell r="D194">
            <v>7300</v>
          </cell>
          <cell r="E194">
            <v>9231</v>
          </cell>
          <cell r="F194">
            <v>9231</v>
          </cell>
        </row>
        <row r="195">
          <cell r="A195">
            <v>15.12</v>
          </cell>
          <cell r="B195" t="str">
            <v>Adaptar cámaras CS 275 y CS 276 existentes a tipo vehicular CS 280</v>
          </cell>
          <cell r="C195" t="str">
            <v>UN</v>
          </cell>
          <cell r="D195">
            <v>22</v>
          </cell>
          <cell r="E195">
            <v>1131700</v>
          </cell>
          <cell r="F195">
            <v>1131700</v>
          </cell>
        </row>
        <row r="196">
          <cell r="A196">
            <v>15.13</v>
          </cell>
          <cell r="B196" t="str">
            <v>Construcción de canalización 6*4" PVC (incluye terminal de campana).</v>
          </cell>
          <cell r="C196" t="str">
            <v>ML</v>
          </cell>
          <cell r="D196">
            <v>1840</v>
          </cell>
          <cell r="E196">
            <v>48866</v>
          </cell>
          <cell r="F196">
            <v>48866</v>
          </cell>
        </row>
        <row r="197">
          <cell r="A197">
            <v>15.14</v>
          </cell>
          <cell r="B197" t="str">
            <v>Construcción de canalización 4*4" PVC (incluye terminal de campana).</v>
          </cell>
          <cell r="C197" t="str">
            <v>ML</v>
          </cell>
          <cell r="D197">
            <v>262</v>
          </cell>
          <cell r="E197">
            <v>31731</v>
          </cell>
          <cell r="F197">
            <v>31731</v>
          </cell>
        </row>
        <row r="198">
          <cell r="A198">
            <v>15.15</v>
          </cell>
          <cell r="B198" t="str">
            <v>Construcción de canalización 3*4" PVC (incluye terminal de campana).</v>
          </cell>
          <cell r="C198" t="str">
            <v>ML</v>
          </cell>
          <cell r="D198">
            <v>670</v>
          </cell>
          <cell r="E198">
            <v>25008</v>
          </cell>
          <cell r="F198">
            <v>25008</v>
          </cell>
        </row>
        <row r="199">
          <cell r="A199">
            <v>15.16</v>
          </cell>
          <cell r="B199" t="str">
            <v>Construcción de canalización 2*4" PVC (incluye terminal de campana).</v>
          </cell>
          <cell r="C199" t="str">
            <v>ML</v>
          </cell>
          <cell r="D199">
            <v>1002</v>
          </cell>
          <cell r="E199">
            <v>17411</v>
          </cell>
          <cell r="F199">
            <v>17411</v>
          </cell>
        </row>
        <row r="200">
          <cell r="A200">
            <v>15.17</v>
          </cell>
          <cell r="B200" t="str">
            <v>Construcción de canalización 1*4" PVC (incluye terminal de campana).</v>
          </cell>
          <cell r="C200" t="str">
            <v>ML</v>
          </cell>
          <cell r="D200">
            <v>1280</v>
          </cell>
          <cell r="E200">
            <v>10066</v>
          </cell>
          <cell r="F200">
            <v>10066</v>
          </cell>
        </row>
        <row r="201">
          <cell r="A201">
            <v>15.18</v>
          </cell>
          <cell r="B201" t="str">
            <v>Suministro y prolongación de 1*1" Conduit metálica (en paraderos)</v>
          </cell>
          <cell r="C201" t="str">
            <v>ML</v>
          </cell>
          <cell r="D201">
            <v>3960</v>
          </cell>
          <cell r="E201">
            <v>9901</v>
          </cell>
          <cell r="F201">
            <v>9901</v>
          </cell>
        </row>
        <row r="202">
          <cell r="A202">
            <v>15.19</v>
          </cell>
          <cell r="B202" t="str">
            <v>Suministro y prolongación de 1*2" Conduit metálica (en paraderos)</v>
          </cell>
          <cell r="C202" t="str">
            <v>ML</v>
          </cell>
          <cell r="D202">
            <v>30</v>
          </cell>
          <cell r="E202">
            <v>17884</v>
          </cell>
          <cell r="F202">
            <v>17884</v>
          </cell>
        </row>
        <row r="203">
          <cell r="A203" t="str">
            <v>15.20.</v>
          </cell>
          <cell r="B203" t="str">
            <v>Suministro y prolongación de 1*3" Conduit metálica (en paraderos)</v>
          </cell>
          <cell r="C203" t="str">
            <v>ML</v>
          </cell>
          <cell r="D203">
            <v>124</v>
          </cell>
          <cell r="E203">
            <v>34312</v>
          </cell>
          <cell r="F203">
            <v>34312</v>
          </cell>
        </row>
        <row r="204">
          <cell r="A204">
            <v>15.21</v>
          </cell>
          <cell r="B204" t="str">
            <v>Suministro y Transporte de postes de 14 m. 750 kg AP 801</v>
          </cell>
          <cell r="C204" t="str">
            <v>UN</v>
          </cell>
          <cell r="D204">
            <v>108</v>
          </cell>
          <cell r="E204">
            <v>677427</v>
          </cell>
          <cell r="F204">
            <v>677427</v>
          </cell>
        </row>
        <row r="205">
          <cell r="A205">
            <v>15.22</v>
          </cell>
          <cell r="B205" t="str">
            <v>Ahoyada, hincada, aplomada de poste de 14 m,</v>
          </cell>
          <cell r="C205" t="str">
            <v>UN</v>
          </cell>
          <cell r="D205">
            <v>108</v>
          </cell>
          <cell r="E205">
            <v>71205</v>
          </cell>
          <cell r="F205">
            <v>71205</v>
          </cell>
        </row>
        <row r="206">
          <cell r="A206">
            <v>15.23</v>
          </cell>
          <cell r="B206" t="str">
            <v>Suministro y Transporte de postes de 12 m. 1050 kg</v>
          </cell>
          <cell r="C206" t="str">
            <v>UN</v>
          </cell>
          <cell r="D206">
            <v>4</v>
          </cell>
          <cell r="E206">
            <v>554358</v>
          </cell>
          <cell r="F206">
            <v>554358</v>
          </cell>
        </row>
        <row r="207">
          <cell r="A207">
            <v>15.24</v>
          </cell>
          <cell r="B207" t="str">
            <v>Ahoyada, hincada, aplomada de poste de 12 m, 1050 kg.</v>
          </cell>
          <cell r="C207" t="str">
            <v>UN</v>
          </cell>
          <cell r="D207">
            <v>4</v>
          </cell>
          <cell r="E207">
            <v>55500</v>
          </cell>
          <cell r="F207">
            <v>55500</v>
          </cell>
        </row>
        <row r="208">
          <cell r="A208">
            <v>15.25</v>
          </cell>
          <cell r="B208" t="str">
            <v>Suministro, transporte y montaje de Cable 3*No 1 + No 2 AWG, Aluminio, THW, AWG. Doble aislamiento</v>
          </cell>
          <cell r="C208" t="str">
            <v>UN</v>
          </cell>
          <cell r="D208">
            <v>630</v>
          </cell>
          <cell r="E208">
            <v>15750</v>
          </cell>
          <cell r="F208">
            <v>15750</v>
          </cell>
        </row>
        <row r="209">
          <cell r="A209">
            <v>15.26</v>
          </cell>
          <cell r="B209" t="str">
            <v>Suministro, transporte y montaje de Cable 3*No 2 + No 4 AWG, Aluminio, THW, AWG. Doble aislamiento</v>
          </cell>
          <cell r="C209" t="str">
            <v>UN</v>
          </cell>
          <cell r="D209">
            <v>1060</v>
          </cell>
          <cell r="E209">
            <v>11621</v>
          </cell>
          <cell r="F209">
            <v>11621</v>
          </cell>
        </row>
        <row r="210">
          <cell r="A210">
            <v>15.27</v>
          </cell>
          <cell r="B210" t="str">
            <v>Suministro, transporte y montaje de Cable 3*No 4 + No 6 AWG, Aluminio, THW, AWG. Doble aislamiento</v>
          </cell>
          <cell r="C210" t="str">
            <v>ML</v>
          </cell>
          <cell r="D210">
            <v>7100</v>
          </cell>
          <cell r="E210">
            <v>9011</v>
          </cell>
          <cell r="F210">
            <v>9011</v>
          </cell>
        </row>
        <row r="211">
          <cell r="A211">
            <v>15.28</v>
          </cell>
          <cell r="B211" t="str">
            <v>Suministro, transporte y montaje de Cable 2*No 8 thw Cu, extremos estañados, (según Norma de EEB:)</v>
          </cell>
          <cell r="C211" t="str">
            <v>ML</v>
          </cell>
          <cell r="D211">
            <v>4200</v>
          </cell>
          <cell r="E211">
            <v>3563</v>
          </cell>
          <cell r="F211">
            <v>3563</v>
          </cell>
        </row>
        <row r="212">
          <cell r="A212">
            <v>15.29</v>
          </cell>
          <cell r="B212" t="str">
            <v>Suministro, transporte y montaje de Cable 2*No 8 thw Cu, conectores de resorte en empalme</v>
          </cell>
          <cell r="C212" t="str">
            <v>ML</v>
          </cell>
          <cell r="D212">
            <v>1960</v>
          </cell>
          <cell r="E212">
            <v>4258</v>
          </cell>
          <cell r="F212">
            <v>4258</v>
          </cell>
        </row>
        <row r="213">
          <cell r="A213" t="str">
            <v>15.30.</v>
          </cell>
          <cell r="B213" t="str">
            <v>Suministro, transporte y montaje de barraje preformado 6 salidas con fusibles AP 820 circuito soporte y fijación</v>
          </cell>
          <cell r="C213" t="str">
            <v>UN</v>
          </cell>
          <cell r="D213">
            <v>12</v>
          </cell>
          <cell r="E213">
            <v>165715</v>
          </cell>
          <cell r="F213">
            <v>165715</v>
          </cell>
        </row>
        <row r="214">
          <cell r="A214">
            <v>15.31</v>
          </cell>
          <cell r="B214" t="str">
            <v>Suministro, transporte y montaje de Puesta a Tierra neutro: varilla coperweld 2.4 m. Conectores, cable No. 4 Cu</v>
          </cell>
          <cell r="C214" t="str">
            <v>UN</v>
          </cell>
          <cell r="D214">
            <v>96</v>
          </cell>
          <cell r="E214">
            <v>99887</v>
          </cell>
          <cell r="F214">
            <v>99887</v>
          </cell>
        </row>
        <row r="215">
          <cell r="A215">
            <v>15.32</v>
          </cell>
          <cell r="B215" t="str">
            <v>Suministro y colocación de marcación según normas EEB sobre postes, cámaras y circuitos.</v>
          </cell>
          <cell r="C215" t="str">
            <v>UN</v>
          </cell>
          <cell r="D215">
            <v>710</v>
          </cell>
          <cell r="E215">
            <v>25886</v>
          </cell>
          <cell r="F215">
            <v>25886</v>
          </cell>
        </row>
        <row r="216">
          <cell r="A216">
            <v>15.33</v>
          </cell>
          <cell r="B216" t="str">
            <v>Suministro, transporte y montaje de Tubería conduflex coraza PVC 3/4"</v>
          </cell>
          <cell r="C216" t="str">
            <v>ML</v>
          </cell>
          <cell r="D216">
            <v>690</v>
          </cell>
          <cell r="E216">
            <v>1708</v>
          </cell>
          <cell r="F216">
            <v>1708</v>
          </cell>
        </row>
        <row r="217">
          <cell r="A217">
            <v>15.34</v>
          </cell>
          <cell r="B217" t="str">
            <v>Suministro, transporte y montaje de Empalme multimolde de resina AP 839</v>
          </cell>
          <cell r="C217" t="str">
            <v>UN</v>
          </cell>
          <cell r="D217">
            <v>690</v>
          </cell>
          <cell r="E217">
            <v>122843</v>
          </cell>
          <cell r="F217">
            <v>122843</v>
          </cell>
        </row>
        <row r="218">
          <cell r="A218">
            <v>15.35</v>
          </cell>
          <cell r="B218" t="str">
            <v>Suministro y Transporte de  Luminarias de 400 w con fotocontrol</v>
          </cell>
          <cell r="C218" t="str">
            <v>UN</v>
          </cell>
          <cell r="D218">
            <v>260</v>
          </cell>
          <cell r="E218">
            <v>479025</v>
          </cell>
          <cell r="F218">
            <v>479025</v>
          </cell>
        </row>
        <row r="219">
          <cell r="A219">
            <v>15.36</v>
          </cell>
          <cell r="B219" t="str">
            <v>Suministro y Transporte de  Luminarias de 250 w con fotocontrol</v>
          </cell>
          <cell r="C219" t="str">
            <v>UN</v>
          </cell>
          <cell r="D219">
            <v>210</v>
          </cell>
          <cell r="E219">
            <v>454926</v>
          </cell>
          <cell r="F219">
            <v>454926</v>
          </cell>
        </row>
        <row r="220">
          <cell r="A220">
            <v>15.37</v>
          </cell>
          <cell r="B220" t="str">
            <v>Suministro y Transporte de  Luminarias de 150 w con fotocontrol</v>
          </cell>
          <cell r="C220" t="str">
            <v>UN</v>
          </cell>
          <cell r="D220">
            <v>210</v>
          </cell>
          <cell r="E220">
            <v>424899</v>
          </cell>
          <cell r="F220">
            <v>424899</v>
          </cell>
        </row>
        <row r="221">
          <cell r="A221">
            <v>15.38</v>
          </cell>
          <cell r="B221" t="str">
            <v>Suministro y Transporte de  Luminarias de 70 w con fotocontrol</v>
          </cell>
          <cell r="C221" t="str">
            <v>UN</v>
          </cell>
          <cell r="D221">
            <v>100</v>
          </cell>
          <cell r="E221">
            <v>251625</v>
          </cell>
          <cell r="F221">
            <v>251625</v>
          </cell>
        </row>
        <row r="222">
          <cell r="A222">
            <v>15.39</v>
          </cell>
          <cell r="B222" t="str">
            <v>Suministro y Transporte de  Luminarias de 50 w con fotocontrol</v>
          </cell>
          <cell r="C222" t="str">
            <v>UN</v>
          </cell>
          <cell r="D222">
            <v>240</v>
          </cell>
          <cell r="E222">
            <v>251265</v>
          </cell>
          <cell r="F222">
            <v>251265</v>
          </cell>
        </row>
        <row r="223">
          <cell r="A223" t="str">
            <v>15.40.</v>
          </cell>
          <cell r="B223" t="str">
            <v>Suministro, transporte de Bombilla de 400 w.</v>
          </cell>
          <cell r="C223" t="str">
            <v>UN</v>
          </cell>
          <cell r="D223">
            <v>260</v>
          </cell>
          <cell r="E223">
            <v>31455</v>
          </cell>
          <cell r="F223">
            <v>31455</v>
          </cell>
        </row>
        <row r="224">
          <cell r="A224">
            <v>15.41</v>
          </cell>
          <cell r="B224" t="str">
            <v>Suministro, transporte de Bombilla de 250 w.</v>
          </cell>
          <cell r="C224" t="str">
            <v>UN</v>
          </cell>
          <cell r="D224">
            <v>210</v>
          </cell>
          <cell r="E224">
            <v>31455</v>
          </cell>
          <cell r="F224">
            <v>31455</v>
          </cell>
        </row>
        <row r="225">
          <cell r="A225">
            <v>15.42</v>
          </cell>
          <cell r="B225" t="str">
            <v>Suministro, transporte de Bombilla de 150 w.</v>
          </cell>
          <cell r="C225" t="str">
            <v>UN</v>
          </cell>
          <cell r="D225">
            <v>210</v>
          </cell>
          <cell r="E225">
            <v>27960</v>
          </cell>
          <cell r="F225">
            <v>27960</v>
          </cell>
        </row>
        <row r="226">
          <cell r="A226">
            <v>15.43</v>
          </cell>
          <cell r="B226" t="str">
            <v>Suministro, transporte de Bombilla de 70 w.</v>
          </cell>
          <cell r="C226" t="str">
            <v>UN</v>
          </cell>
          <cell r="D226">
            <v>100</v>
          </cell>
          <cell r="E226">
            <v>25630</v>
          </cell>
          <cell r="F226">
            <v>25630</v>
          </cell>
        </row>
        <row r="227">
          <cell r="A227">
            <v>15.44</v>
          </cell>
          <cell r="B227" t="str">
            <v>Suministro, transporte de Bombilla de 50 w.</v>
          </cell>
          <cell r="C227" t="str">
            <v>UN</v>
          </cell>
          <cell r="D227">
            <v>240</v>
          </cell>
          <cell r="E227">
            <v>25630</v>
          </cell>
          <cell r="F227">
            <v>25630</v>
          </cell>
        </row>
        <row r="228">
          <cell r="A228">
            <v>15.45</v>
          </cell>
          <cell r="B228" t="str">
            <v>Mano de obra para Instalación de luminarias de 50 a 1000 W. Con todos los accesorios, herrajes y conexiones.</v>
          </cell>
          <cell r="C228" t="str">
            <v>UN</v>
          </cell>
          <cell r="D228">
            <v>670</v>
          </cell>
          <cell r="E228">
            <v>152207</v>
          </cell>
          <cell r="F228">
            <v>152207</v>
          </cell>
        </row>
        <row r="229">
          <cell r="A229">
            <v>15.46</v>
          </cell>
          <cell r="B229" t="str">
            <v>Relocalización de vanos de red de MT o BT, sencilla, incluyendo traslado de postería.</v>
          </cell>
          <cell r="C229" t="str">
            <v>Ml</v>
          </cell>
          <cell r="D229">
            <v>650</v>
          </cell>
          <cell r="E229">
            <v>5750</v>
          </cell>
          <cell r="F229">
            <v>5750</v>
          </cell>
        </row>
        <row r="230">
          <cell r="A230">
            <v>15.47</v>
          </cell>
          <cell r="B230" t="str">
            <v>Cárcamos para protección de canalizaciones eléctricas y telefónicas de 1.3 m.</v>
          </cell>
          <cell r="C230" t="str">
            <v>ML</v>
          </cell>
          <cell r="D230">
            <v>810</v>
          </cell>
          <cell r="E230">
            <v>87850</v>
          </cell>
          <cell r="F230">
            <v>87850</v>
          </cell>
        </row>
        <row r="231">
          <cell r="A231">
            <v>15.48</v>
          </cell>
          <cell r="B231" t="str">
            <v>Cárcamos para protección de canalizaciones eléctricas y telefónicas de 0,90 m.</v>
          </cell>
          <cell r="C231" t="str">
            <v>ML</v>
          </cell>
          <cell r="D231">
            <v>810</v>
          </cell>
          <cell r="E231">
            <v>69347</v>
          </cell>
          <cell r="F231">
            <v>69347</v>
          </cell>
        </row>
        <row r="232">
          <cell r="A232">
            <v>15.49</v>
          </cell>
          <cell r="B232" t="str">
            <v>Suministro transporte y montaje de Puesta a tierra de transformador</v>
          </cell>
          <cell r="C232" t="str">
            <v>UN</v>
          </cell>
          <cell r="D232">
            <v>7</v>
          </cell>
          <cell r="E232">
            <v>99887</v>
          </cell>
          <cell r="F232">
            <v>99887</v>
          </cell>
        </row>
        <row r="233">
          <cell r="A233" t="str">
            <v>15.50.</v>
          </cell>
          <cell r="B233" t="str">
            <v>Suministro, transporte y montaje de Sub - Estación tipo Pedestal 75 KVA ( tipo malla, fusible de respaldo) 11.4/480-277 V.</v>
          </cell>
          <cell r="C233" t="str">
            <v>UN</v>
          </cell>
          <cell r="D233">
            <v>4</v>
          </cell>
          <cell r="E233">
            <v>13543917</v>
          </cell>
          <cell r="F233">
            <v>13543917</v>
          </cell>
        </row>
        <row r="234">
          <cell r="A234">
            <v>15.51</v>
          </cell>
          <cell r="B234" t="str">
            <v>Suministro, transporte y montaje de Transformador de potencia, 45 KVA, autoprotegido 11,4/480-277 V.</v>
          </cell>
          <cell r="C234" t="str">
            <v>UN</v>
          </cell>
          <cell r="D234">
            <v>6</v>
          </cell>
          <cell r="E234">
            <v>5008892</v>
          </cell>
          <cell r="F234">
            <v>5008892</v>
          </cell>
        </row>
        <row r="235">
          <cell r="A235">
            <v>15.52</v>
          </cell>
          <cell r="B235" t="str">
            <v>Suministro, transporte y montaje de Acometida 3*2/0 + 1/0 awg, Cu THW 75 C. Para dos (2) transformadores.</v>
          </cell>
          <cell r="C235" t="str">
            <v>ML</v>
          </cell>
          <cell r="D235">
            <v>30</v>
          </cell>
          <cell r="E235">
            <v>41733</v>
          </cell>
          <cell r="F235">
            <v>41733</v>
          </cell>
        </row>
        <row r="236">
          <cell r="A236">
            <v>15.53</v>
          </cell>
          <cell r="B236" t="str">
            <v>Suministro de concreto F'C=175Kg/Cm2 para protección de ductería en cruce de calzada según normas y diseños de la E.E.B., para  canalización de ductos de diámetro 3" o 4". e=10.0 cms.</v>
          </cell>
          <cell r="C236" t="str">
            <v>M3</v>
          </cell>
          <cell r="D236">
            <v>40</v>
          </cell>
          <cell r="E236">
            <v>267300</v>
          </cell>
          <cell r="F236">
            <v>267300</v>
          </cell>
        </row>
        <row r="237">
          <cell r="A237" t="str">
            <v xml:space="preserve"> </v>
          </cell>
          <cell r="B237" t="str">
            <v>OBRAS VARIAS</v>
          </cell>
          <cell r="C237" t="str">
            <v xml:space="preserve"> </v>
          </cell>
          <cell r="F237">
            <v>0</v>
          </cell>
        </row>
        <row r="238">
          <cell r="A238">
            <v>15.54</v>
          </cell>
          <cell r="B238" t="str">
            <v xml:space="preserve">a- Traslado de Poste ALTA TENSION 115KV existente 27 Mts. y sub-poste Incluye  el desmontaje y montaje de Herrajes de retención  115 KV. a cargo de la E.E.B. </v>
          </cell>
          <cell r="C238" t="str">
            <v>UN</v>
          </cell>
          <cell r="D238">
            <v>12</v>
          </cell>
          <cell r="E238">
            <v>3750000</v>
          </cell>
          <cell r="F238">
            <v>3750000</v>
          </cell>
        </row>
        <row r="239">
          <cell r="A239">
            <v>15.55</v>
          </cell>
          <cell r="B239" t="str">
            <v>b- Cimentación, ahoyada y aplomada de poste ALTA TENSION 115 KV  a cargo de la E.E.B.</v>
          </cell>
          <cell r="C239" t="str">
            <v>UN</v>
          </cell>
          <cell r="D239">
            <v>12</v>
          </cell>
          <cell r="E239">
            <v>2135000</v>
          </cell>
          <cell r="F239">
            <v>2135000</v>
          </cell>
        </row>
        <row r="240">
          <cell r="A240">
            <v>15.56</v>
          </cell>
          <cell r="B240" t="str">
            <v>c- Traslado de red de circuito ALTA TENSION 115 KV a cargo de la E.E.B.</v>
          </cell>
          <cell r="C240" t="str">
            <v>ML</v>
          </cell>
          <cell r="D240">
            <v>1960</v>
          </cell>
          <cell r="E240">
            <v>9350</v>
          </cell>
          <cell r="F240">
            <v>9350</v>
          </cell>
        </row>
        <row r="241">
          <cell r="A241">
            <v>15.57</v>
          </cell>
          <cell r="B241" t="str">
            <v>d- Suministro de Herrajes para Estructura de retención para EEEB 115 KV.</v>
          </cell>
          <cell r="C241" t="str">
            <v>UN</v>
          </cell>
          <cell r="D241">
            <v>12</v>
          </cell>
          <cell r="E241">
            <v>1850000</v>
          </cell>
          <cell r="F241">
            <v>1850000</v>
          </cell>
        </row>
        <row r="242">
          <cell r="A242">
            <v>15.58</v>
          </cell>
          <cell r="B242" t="str">
            <v xml:space="preserve">e-Suministro de poste de 27 mts  tipo ALTA TENSION para estructura de  retención 115 KV. a cargo EEEB. </v>
          </cell>
          <cell r="C242" t="str">
            <v>UN</v>
          </cell>
          <cell r="D242">
            <v>12</v>
          </cell>
          <cell r="E242">
            <v>15660312</v>
          </cell>
          <cell r="F242">
            <v>15660312</v>
          </cell>
        </row>
        <row r="243">
          <cell r="A243">
            <v>15.59</v>
          </cell>
          <cell r="B243" t="str">
            <v>f- Retiro de poste de concreto de 14 Mts tipo A.P.</v>
          </cell>
          <cell r="C243" t="str">
            <v>UN</v>
          </cell>
          <cell r="D243">
            <v>254</v>
          </cell>
          <cell r="E243">
            <v>122325</v>
          </cell>
          <cell r="F243">
            <v>122325</v>
          </cell>
        </row>
        <row r="244">
          <cell r="A244" t="str">
            <v>15.60.</v>
          </cell>
          <cell r="B244" t="str">
            <v>g- Recalce cajas eléctricas sencillas</v>
          </cell>
          <cell r="C244" t="str">
            <v>UN</v>
          </cell>
          <cell r="D244">
            <v>81</v>
          </cell>
          <cell r="E244">
            <v>58050</v>
          </cell>
          <cell r="F244">
            <v>58050</v>
          </cell>
        </row>
        <row r="245">
          <cell r="A245">
            <v>15.61</v>
          </cell>
          <cell r="B245" t="str">
            <v>h- Recalce cajas eléctricas dobles</v>
          </cell>
          <cell r="C245" t="str">
            <v>UN</v>
          </cell>
          <cell r="D245">
            <v>20</v>
          </cell>
          <cell r="E245">
            <v>93100</v>
          </cell>
          <cell r="F245">
            <v>93100</v>
          </cell>
        </row>
        <row r="246">
          <cell r="A246">
            <v>15.62</v>
          </cell>
          <cell r="B246" t="str">
            <v>i- Adecuación cajas eléctricas en andenes a vehiculares</v>
          </cell>
          <cell r="C246" t="str">
            <v>UN</v>
          </cell>
          <cell r="D246">
            <v>315</v>
          </cell>
          <cell r="E246">
            <v>886000</v>
          </cell>
          <cell r="F246">
            <v>886000</v>
          </cell>
        </row>
        <row r="247">
          <cell r="A247">
            <v>15.63</v>
          </cell>
          <cell r="B247" t="str">
            <v>j- Recalce de pozos de inspección vehiculares</v>
          </cell>
          <cell r="C247" t="str">
            <v>UN</v>
          </cell>
          <cell r="D247">
            <v>26</v>
          </cell>
          <cell r="E247">
            <v>173500</v>
          </cell>
          <cell r="F247">
            <v>173500</v>
          </cell>
        </row>
        <row r="248">
          <cell r="B248" t="str">
            <v xml:space="preserve">CANALIZACION PARA RED DE TELEFONOS </v>
          </cell>
          <cell r="F248">
            <v>0</v>
          </cell>
        </row>
        <row r="249">
          <cell r="A249">
            <v>16.100000000000001</v>
          </cell>
          <cell r="B249" t="str">
            <v>a- Suministro y colocación de 4 ductos de PVC-TDP diámetro 4"</v>
          </cell>
          <cell r="C249" t="str">
            <v xml:space="preserve"> ML</v>
          </cell>
          <cell r="D249">
            <v>920</v>
          </cell>
          <cell r="E249">
            <v>47504</v>
          </cell>
          <cell r="F249">
            <v>47504</v>
          </cell>
        </row>
        <row r="250">
          <cell r="A250">
            <v>16.2</v>
          </cell>
          <cell r="B250" t="str">
            <v>b- Suministro y colocación de 8 ductos de PVC-TDP diámetro 4"</v>
          </cell>
          <cell r="C250" t="str">
            <v xml:space="preserve"> ML</v>
          </cell>
          <cell r="D250">
            <v>2430</v>
          </cell>
          <cell r="E250">
            <v>92790</v>
          </cell>
          <cell r="F250">
            <v>92790</v>
          </cell>
        </row>
        <row r="251">
          <cell r="A251">
            <v>16.3</v>
          </cell>
          <cell r="B251" t="str">
            <v>c- Suministro y colocación de 10 ductos de PVC-TDP diámetro 4"</v>
          </cell>
          <cell r="C251" t="str">
            <v>ML</v>
          </cell>
          <cell r="D251">
            <v>210</v>
          </cell>
          <cell r="E251">
            <v>115556</v>
          </cell>
          <cell r="F251">
            <v>115556</v>
          </cell>
        </row>
        <row r="252">
          <cell r="A252">
            <v>16.399999999999999</v>
          </cell>
          <cell r="B252" t="str">
            <v>d- Suministro y colocación de 12 ductos de PVC-TDP diámetro 4"</v>
          </cell>
          <cell r="C252" t="str">
            <v>ML</v>
          </cell>
          <cell r="D252">
            <v>330</v>
          </cell>
          <cell r="E252">
            <v>146646</v>
          </cell>
          <cell r="F252">
            <v>146646</v>
          </cell>
        </row>
        <row r="253">
          <cell r="A253">
            <v>16.5</v>
          </cell>
          <cell r="B253" t="str">
            <v>e-Suministro y colocación de 16 ductos de PVC-TDP diámetro 4"</v>
          </cell>
          <cell r="C253" t="str">
            <v>ML</v>
          </cell>
          <cell r="D253">
            <v>404</v>
          </cell>
          <cell r="E253">
            <v>222779</v>
          </cell>
          <cell r="F253">
            <v>222779</v>
          </cell>
        </row>
        <row r="254">
          <cell r="A254">
            <v>16.600000000000001</v>
          </cell>
          <cell r="B254" t="str">
            <v>f- Suministro y colocación de 16 ductos de Acero diámetro 4"</v>
          </cell>
          <cell r="C254" t="str">
            <v>ML</v>
          </cell>
          <cell r="D254">
            <v>36</v>
          </cell>
          <cell r="E254">
            <v>1459493</v>
          </cell>
          <cell r="F254">
            <v>1459493</v>
          </cell>
        </row>
        <row r="255">
          <cell r="A255">
            <v>16.7</v>
          </cell>
          <cell r="B255" t="str">
            <v>g- Construcción de cárcamo en mampostería y tapa en concreto reforzado según detalle de la ETB. para protección de ductos en cruce de calzada.</v>
          </cell>
          <cell r="C255" t="str">
            <v>ML</v>
          </cell>
          <cell r="D255">
            <v>160</v>
          </cell>
          <cell r="E255">
            <v>87850</v>
          </cell>
          <cell r="F255">
            <v>87850</v>
          </cell>
        </row>
        <row r="256">
          <cell r="A256" t="str">
            <v xml:space="preserve"> </v>
          </cell>
          <cell r="B256" t="str">
            <v>CONSTRUCCION DE CAMARAS DE INSPECCION DE ACUERDO CON LAS NORMAS Y DISEÑOS DE LA E.T.B. ; INCLUYE MARCO Y TAPA.</v>
          </cell>
          <cell r="F256">
            <v>0</v>
          </cell>
        </row>
        <row r="257">
          <cell r="A257">
            <v>16.8</v>
          </cell>
          <cell r="B257" t="str">
            <v>a- T-13</v>
          </cell>
          <cell r="C257" t="str">
            <v>UN</v>
          </cell>
          <cell r="D257">
            <v>26</v>
          </cell>
          <cell r="E257">
            <v>840075</v>
          </cell>
          <cell r="F257">
            <v>840075</v>
          </cell>
        </row>
        <row r="258">
          <cell r="A258">
            <v>16.899999999999999</v>
          </cell>
          <cell r="B258" t="str">
            <v>b- T-14</v>
          </cell>
          <cell r="C258" t="str">
            <v>UN</v>
          </cell>
          <cell r="D258">
            <v>14</v>
          </cell>
          <cell r="E258">
            <v>1125712</v>
          </cell>
          <cell r="F258">
            <v>1125712</v>
          </cell>
        </row>
        <row r="259">
          <cell r="A259" t="str">
            <v>16.10.</v>
          </cell>
          <cell r="B259" t="str">
            <v>c- T-16</v>
          </cell>
          <cell r="C259" t="str">
            <v>UN</v>
          </cell>
          <cell r="D259">
            <v>2</v>
          </cell>
          <cell r="E259">
            <v>1213951</v>
          </cell>
          <cell r="F259">
            <v>1213951</v>
          </cell>
        </row>
        <row r="260">
          <cell r="A260">
            <v>16.11</v>
          </cell>
          <cell r="B260" t="str">
            <v>d- T-16E</v>
          </cell>
          <cell r="C260" t="str">
            <v>UN</v>
          </cell>
          <cell r="D260">
            <v>2</v>
          </cell>
          <cell r="E260">
            <v>10407425</v>
          </cell>
          <cell r="F260">
            <v>10407425</v>
          </cell>
        </row>
        <row r="261">
          <cell r="A261">
            <v>16.12</v>
          </cell>
          <cell r="B261" t="str">
            <v>f- T-18</v>
          </cell>
          <cell r="C261" t="str">
            <v>UN</v>
          </cell>
          <cell r="D261">
            <v>2</v>
          </cell>
          <cell r="E261">
            <v>992070</v>
          </cell>
          <cell r="F261">
            <v>992070</v>
          </cell>
        </row>
        <row r="262">
          <cell r="B262" t="str">
            <v>RECONSTRUCCION DE CAMARAS DE INSPECCION DE ACUERDO CON LAS NORMAS Y DISEÑOS DE LA E.T.B. ; INCLUYE MARCO Y TAPA.</v>
          </cell>
        </row>
        <row r="263">
          <cell r="A263">
            <v>16.13</v>
          </cell>
          <cell r="B263" t="str">
            <v>a- RT-13A</v>
          </cell>
          <cell r="C263" t="str">
            <v>UN</v>
          </cell>
          <cell r="D263">
            <v>46</v>
          </cell>
          <cell r="E263">
            <v>927030</v>
          </cell>
          <cell r="F263">
            <v>927030</v>
          </cell>
        </row>
        <row r="264">
          <cell r="A264">
            <v>16.14</v>
          </cell>
          <cell r="B264" t="str">
            <v>b- RT-14</v>
          </cell>
          <cell r="C264" t="str">
            <v>UN</v>
          </cell>
          <cell r="D264">
            <v>10</v>
          </cell>
          <cell r="E264">
            <v>1120712</v>
          </cell>
          <cell r="F264">
            <v>1120712</v>
          </cell>
        </row>
        <row r="265">
          <cell r="A265">
            <v>16.149999999999999</v>
          </cell>
          <cell r="B265" t="str">
            <v>c- RT-14A</v>
          </cell>
          <cell r="C265" t="str">
            <v>UN</v>
          </cell>
          <cell r="D265">
            <v>12</v>
          </cell>
          <cell r="E265">
            <v>1302037</v>
          </cell>
          <cell r="F265">
            <v>1302037</v>
          </cell>
        </row>
        <row r="266">
          <cell r="A266">
            <v>16.16</v>
          </cell>
          <cell r="B266" t="str">
            <v>d- RT-16</v>
          </cell>
          <cell r="C266" t="str">
            <v>UN</v>
          </cell>
          <cell r="D266">
            <v>2</v>
          </cell>
          <cell r="E266">
            <v>1298758</v>
          </cell>
          <cell r="F266">
            <v>1298758</v>
          </cell>
        </row>
        <row r="267">
          <cell r="A267">
            <v>16.170000000000002</v>
          </cell>
          <cell r="B267" t="str">
            <v>e- RT-16A</v>
          </cell>
          <cell r="C267" t="str">
            <v>UN</v>
          </cell>
          <cell r="D267">
            <v>2</v>
          </cell>
          <cell r="E267">
            <v>1445645</v>
          </cell>
          <cell r="F267">
            <v>1445645</v>
          </cell>
        </row>
        <row r="268">
          <cell r="A268">
            <v>16.18</v>
          </cell>
          <cell r="B268" t="str">
            <v>Reubicación de postes de Teléfonos</v>
          </cell>
          <cell r="C268" t="str">
            <v>UN</v>
          </cell>
          <cell r="D268">
            <v>48</v>
          </cell>
          <cell r="E268">
            <v>209700</v>
          </cell>
          <cell r="F268">
            <v>209700</v>
          </cell>
        </row>
        <row r="269">
          <cell r="A269">
            <v>16.190000000000001</v>
          </cell>
          <cell r="B269" t="str">
            <v>Recalce de pozos de inspección vehiculares</v>
          </cell>
          <cell r="C269" t="str">
            <v>UN</v>
          </cell>
          <cell r="D269">
            <v>284</v>
          </cell>
          <cell r="E269">
            <v>173500</v>
          </cell>
          <cell r="F269">
            <v>173500</v>
          </cell>
        </row>
        <row r="270">
          <cell r="B270" t="str">
            <v>OBRAS PARA SEMAFORIZACION</v>
          </cell>
        </row>
        <row r="271">
          <cell r="B271" t="str">
            <v>CANALIZACION PARA REDES</v>
          </cell>
        </row>
        <row r="272">
          <cell r="A272">
            <v>17.100000000000001</v>
          </cell>
          <cell r="B272" t="str">
            <v>a- Suministro y colocación de 1 ducto de PVC-DB diámetro 3"</v>
          </cell>
          <cell r="C272" t="str">
            <v xml:space="preserve"> ML</v>
          </cell>
          <cell r="D272">
            <v>2301</v>
          </cell>
          <cell r="E272">
            <v>9601</v>
          </cell>
          <cell r="F272">
            <v>9601</v>
          </cell>
        </row>
        <row r="273">
          <cell r="A273">
            <v>17.2</v>
          </cell>
          <cell r="B273" t="str">
            <v>b- Suministro y colocación de 1 ducto de Acero diámetro 3"</v>
          </cell>
          <cell r="C273" t="str">
            <v xml:space="preserve"> ML</v>
          </cell>
          <cell r="D273">
            <v>450</v>
          </cell>
          <cell r="E273">
            <v>55296</v>
          </cell>
          <cell r="F273">
            <v>55296</v>
          </cell>
        </row>
        <row r="274">
          <cell r="A274">
            <v>17.3</v>
          </cell>
          <cell r="B274" t="str">
            <v>Retiro de Semáforos</v>
          </cell>
          <cell r="C274" t="str">
            <v>Un</v>
          </cell>
          <cell r="D274">
            <v>54</v>
          </cell>
          <cell r="E274">
            <v>25409</v>
          </cell>
          <cell r="F274">
            <v>25409</v>
          </cell>
        </row>
        <row r="275">
          <cell r="A275">
            <v>17.399999999999999</v>
          </cell>
          <cell r="B275" t="str">
            <v>Suministro e instalación de semáforos.</v>
          </cell>
          <cell r="C275" t="str">
            <v>UN</v>
          </cell>
          <cell r="D275">
            <v>52</v>
          </cell>
          <cell r="E275">
            <v>837500</v>
          </cell>
          <cell r="F275">
            <v>837500</v>
          </cell>
        </row>
        <row r="276">
          <cell r="B276" t="str">
            <v>CONSTRUCCION DE CAJAS DE PASO DE ACUERDO CON LAS NORMAS Y DISEÑOS DE LA E.T.B.</v>
          </cell>
          <cell r="F276">
            <v>0</v>
          </cell>
        </row>
        <row r="277">
          <cell r="A277">
            <v>17.5</v>
          </cell>
          <cell r="B277" t="str">
            <v>a- 0.6 m x 0.7 m</v>
          </cell>
          <cell r="C277" t="str">
            <v>UND.</v>
          </cell>
          <cell r="D277">
            <v>100</v>
          </cell>
          <cell r="E277">
            <v>672850</v>
          </cell>
          <cell r="F277">
            <v>672850</v>
          </cell>
        </row>
        <row r="278">
          <cell r="A278">
            <v>17.600000000000001</v>
          </cell>
          <cell r="B278" t="str">
            <v>Anclajes poste para semáforo</v>
          </cell>
          <cell r="C278" t="str">
            <v>UND.</v>
          </cell>
          <cell r="D278">
            <v>108</v>
          </cell>
          <cell r="E278">
            <v>108500</v>
          </cell>
          <cell r="F278">
            <v>108500</v>
          </cell>
        </row>
        <row r="279">
          <cell r="A279">
            <v>17.7</v>
          </cell>
          <cell r="B279" t="str">
            <v>Poste metálico tipo ménsula para semáforo, incluye instalación eléctrica.</v>
          </cell>
          <cell r="C279" t="str">
            <v>UND.</v>
          </cell>
          <cell r="D279">
            <v>108</v>
          </cell>
          <cell r="E279">
            <v>975801</v>
          </cell>
          <cell r="F279">
            <v>975801</v>
          </cell>
        </row>
        <row r="280">
          <cell r="B280" t="str">
            <v xml:space="preserve">EMPRADIZACION </v>
          </cell>
          <cell r="F280">
            <v>0</v>
          </cell>
        </row>
        <row r="281">
          <cell r="A281">
            <v>18.100000000000001</v>
          </cell>
          <cell r="B281" t="str">
            <v>Suministro, plantación y mantenimiento hasta la entrega de grama</v>
          </cell>
          <cell r="C281" t="str">
            <v>M2</v>
          </cell>
          <cell r="D281">
            <v>16988</v>
          </cell>
          <cell r="E281">
            <v>2250</v>
          </cell>
          <cell r="F281">
            <v>2250</v>
          </cell>
        </row>
        <row r="282">
          <cell r="B282" t="str">
            <v>AMOBLAMIENTO URBANO</v>
          </cell>
          <cell r="F282">
            <v>0</v>
          </cell>
        </row>
        <row r="283">
          <cell r="A283">
            <v>19.100000000000001</v>
          </cell>
          <cell r="B283" t="str">
            <v>Canecas</v>
          </cell>
          <cell r="C283" t="str">
            <v>UN</v>
          </cell>
          <cell r="D283">
            <v>290</v>
          </cell>
          <cell r="E283">
            <v>120505</v>
          </cell>
          <cell r="F283">
            <v>120505</v>
          </cell>
        </row>
        <row r="284">
          <cell r="A284">
            <v>19.2</v>
          </cell>
          <cell r="B284" t="str">
            <v>Bolardos</v>
          </cell>
          <cell r="C284" t="str">
            <v>UN</v>
          </cell>
          <cell r="D284">
            <v>90</v>
          </cell>
          <cell r="E284">
            <v>61309</v>
          </cell>
          <cell r="F284">
            <v>61309</v>
          </cell>
        </row>
        <row r="285">
          <cell r="A285">
            <v>19.3</v>
          </cell>
          <cell r="B285" t="str">
            <v>Protectores de arboles</v>
          </cell>
          <cell r="C285" t="str">
            <v>UN</v>
          </cell>
          <cell r="D285">
            <v>450</v>
          </cell>
          <cell r="E285">
            <v>133414</v>
          </cell>
          <cell r="F285">
            <v>133414</v>
          </cell>
        </row>
        <row r="286">
          <cell r="B286" t="str">
            <v>SEÑALES DE TRANSITO</v>
          </cell>
          <cell r="F286">
            <v>0</v>
          </cell>
        </row>
        <row r="287">
          <cell r="A287" t="str">
            <v xml:space="preserve"> </v>
          </cell>
          <cell r="B287" t="str">
            <v>Suministro y colocación de señales; incluye soportes completos y base.</v>
          </cell>
          <cell r="D287" t="str">
            <v xml:space="preserve"> </v>
          </cell>
          <cell r="F287">
            <v>0</v>
          </cell>
        </row>
        <row r="288">
          <cell r="A288">
            <v>20.100000000000001</v>
          </cell>
          <cell r="B288" t="str">
            <v>a- Informativas</v>
          </cell>
          <cell r="C288" t="str">
            <v>UN</v>
          </cell>
          <cell r="D288">
            <v>50</v>
          </cell>
          <cell r="E288">
            <v>102520</v>
          </cell>
          <cell r="F288">
            <v>102520</v>
          </cell>
        </row>
        <row r="289">
          <cell r="A289">
            <v>20.2</v>
          </cell>
          <cell r="B289" t="str">
            <v>b- Reglamentarias</v>
          </cell>
          <cell r="C289" t="str">
            <v>UN</v>
          </cell>
          <cell r="D289">
            <v>50</v>
          </cell>
          <cell r="E289">
            <v>102520</v>
          </cell>
          <cell r="F289">
            <v>102520</v>
          </cell>
        </row>
        <row r="290">
          <cell r="A290">
            <v>20.3</v>
          </cell>
          <cell r="B290" t="str">
            <v>c- Preventivas</v>
          </cell>
          <cell r="C290" t="str">
            <v>UN</v>
          </cell>
          <cell r="D290">
            <v>44</v>
          </cell>
          <cell r="E290">
            <v>102520</v>
          </cell>
          <cell r="F290">
            <v>102520</v>
          </cell>
        </row>
        <row r="291">
          <cell r="A291">
            <v>20.399999999999999</v>
          </cell>
          <cell r="B291" t="str">
            <v>d- Informativas  elevadas de una bandera</v>
          </cell>
          <cell r="C291" t="str">
            <v>UN</v>
          </cell>
          <cell r="D291">
            <v>81</v>
          </cell>
          <cell r="E291">
            <v>583486</v>
          </cell>
          <cell r="F291">
            <v>583486</v>
          </cell>
        </row>
        <row r="292">
          <cell r="A292">
            <v>20.5</v>
          </cell>
          <cell r="B292" t="str">
            <v>e- Informativas  elevadas de doble bandera</v>
          </cell>
          <cell r="C292" t="str">
            <v>UN</v>
          </cell>
          <cell r="D292">
            <v>2</v>
          </cell>
          <cell r="E292">
            <v>1166972</v>
          </cell>
          <cell r="F292">
            <v>1166972</v>
          </cell>
        </row>
        <row r="293">
          <cell r="A293">
            <v>20.6</v>
          </cell>
          <cell r="B293" t="str">
            <v>f- Retiro de señales de tránsito</v>
          </cell>
          <cell r="C293" t="str">
            <v>UN</v>
          </cell>
          <cell r="D293">
            <v>27</v>
          </cell>
          <cell r="E293">
            <v>17600</v>
          </cell>
          <cell r="F293">
            <v>17600</v>
          </cell>
        </row>
        <row r="294">
          <cell r="B294" t="str">
            <v xml:space="preserve">DEMARCACION DE PAVIMENTOS </v>
          </cell>
          <cell r="F294">
            <v>0</v>
          </cell>
        </row>
        <row r="295">
          <cell r="B295" t="str">
            <v>Pinturas de líneas y marcas de los siguientes tipos:</v>
          </cell>
          <cell r="F295">
            <v>0</v>
          </cell>
        </row>
        <row r="296">
          <cell r="A296">
            <v>21.1</v>
          </cell>
          <cell r="B296" t="str">
            <v>a- Línea L-1. Línea blanca de carriles (discontinua - división de carril)</v>
          </cell>
          <cell r="C296" t="str">
            <v>ML</v>
          </cell>
          <cell r="D296">
            <v>34200</v>
          </cell>
          <cell r="E296">
            <v>1021</v>
          </cell>
          <cell r="F296">
            <v>1021</v>
          </cell>
        </row>
        <row r="297">
          <cell r="A297">
            <v>21.2</v>
          </cell>
          <cell r="B297" t="str">
            <v>b- Línea L-2. Línea blanca de 1,00 X 1,00 X 0,15 (discontinua más seguida)</v>
          </cell>
          <cell r="C297" t="str">
            <v>ML</v>
          </cell>
          <cell r="D297">
            <v>6840</v>
          </cell>
          <cell r="E297">
            <v>1021</v>
          </cell>
          <cell r="F297">
            <v>1021</v>
          </cell>
        </row>
        <row r="298">
          <cell r="A298">
            <v>21.3</v>
          </cell>
          <cell r="B298" t="str">
            <v>c- Línea L-3. Línea blanca continua de 15,00 X 0,15 (Continua - Longitudinal)</v>
          </cell>
          <cell r="C298" t="str">
            <v>ML</v>
          </cell>
          <cell r="D298">
            <v>52400</v>
          </cell>
          <cell r="E298">
            <v>1559</v>
          </cell>
          <cell r="F298">
            <v>1559</v>
          </cell>
        </row>
        <row r="299">
          <cell r="A299">
            <v>21.4</v>
          </cell>
          <cell r="B299" t="str">
            <v>d- Línea L-4. Línea blanca de pare de 0,60 (Continua - Transversal más ancha)</v>
          </cell>
          <cell r="C299" t="str">
            <v>ML</v>
          </cell>
          <cell r="D299">
            <v>2340</v>
          </cell>
          <cell r="E299">
            <v>5700</v>
          </cell>
          <cell r="F299">
            <v>5700</v>
          </cell>
        </row>
        <row r="300">
          <cell r="A300">
            <v>21.5</v>
          </cell>
          <cell r="B300" t="str">
            <v>f- Línea L-6. Línea blanca peatonal 4,00 X 0,40 (0,60 sin pintar)   (Cebras)</v>
          </cell>
          <cell r="C300" t="str">
            <v>ML</v>
          </cell>
          <cell r="D300">
            <v>2340</v>
          </cell>
          <cell r="E300">
            <v>3800</v>
          </cell>
          <cell r="F300">
            <v>3800</v>
          </cell>
        </row>
        <row r="301">
          <cell r="B301" t="str">
            <v>FLECHAS TIPO:</v>
          </cell>
          <cell r="F301">
            <v>0</v>
          </cell>
        </row>
        <row r="302">
          <cell r="A302">
            <v>21.6</v>
          </cell>
          <cell r="B302" t="str">
            <v>a- Tipo A Y B (flechas en curva)</v>
          </cell>
          <cell r="C302" t="str">
            <v>UN</v>
          </cell>
          <cell r="D302">
            <v>226</v>
          </cell>
          <cell r="E302">
            <v>14250</v>
          </cell>
          <cell r="F302">
            <v>14250</v>
          </cell>
        </row>
        <row r="303">
          <cell r="A303">
            <v>21.7</v>
          </cell>
          <cell r="B303" t="str">
            <v>b- Tipo C (flecha en curva y recta)</v>
          </cell>
          <cell r="C303" t="str">
            <v>UN</v>
          </cell>
          <cell r="D303">
            <v>112</v>
          </cell>
          <cell r="E303">
            <v>22230</v>
          </cell>
          <cell r="F303">
            <v>22230</v>
          </cell>
        </row>
        <row r="304">
          <cell r="A304">
            <v>21.8</v>
          </cell>
          <cell r="B304" t="str">
            <v>c- Tipo D (flecha recta)</v>
          </cell>
          <cell r="C304" t="str">
            <v>UN</v>
          </cell>
          <cell r="D304">
            <v>360</v>
          </cell>
          <cell r="E304">
            <v>11495</v>
          </cell>
          <cell r="F304">
            <v>11495</v>
          </cell>
        </row>
        <row r="305">
          <cell r="A305">
            <v>21.9</v>
          </cell>
          <cell r="B305" t="str">
            <v xml:space="preserve">d- Taches reflectivos </v>
          </cell>
          <cell r="C305" t="str">
            <v>UN</v>
          </cell>
          <cell r="D305">
            <v>3012</v>
          </cell>
          <cell r="E305">
            <v>5500</v>
          </cell>
          <cell r="F305">
            <v>5500</v>
          </cell>
        </row>
        <row r="306">
          <cell r="A306" t="str">
            <v>21.10.</v>
          </cell>
          <cell r="B306" t="str">
            <v>e- Retiro tachones</v>
          </cell>
          <cell r="C306" t="str">
            <v>UN</v>
          </cell>
          <cell r="D306">
            <v>8170</v>
          </cell>
          <cell r="E306">
            <v>2875</v>
          </cell>
          <cell r="F306">
            <v>2875</v>
          </cell>
        </row>
        <row r="307">
          <cell r="B307" t="str">
            <v xml:space="preserve">REPARACIONES Y FRESADO  EN PAVIMENTOS FLEXIBLES </v>
          </cell>
          <cell r="F307">
            <v>0</v>
          </cell>
        </row>
        <row r="308">
          <cell r="A308">
            <v>22.1</v>
          </cell>
          <cell r="B308" t="str">
            <v>Excavación hasta la base granular</v>
          </cell>
          <cell r="C308" t="str">
            <v>M3</v>
          </cell>
          <cell r="D308">
            <v>1539</v>
          </cell>
          <cell r="E308">
            <v>4612</v>
          </cell>
          <cell r="F308">
            <v>4612</v>
          </cell>
        </row>
        <row r="309">
          <cell r="A309">
            <v>22.2</v>
          </cell>
          <cell r="B309" t="str">
            <v>Rellenos para la sub-base granular.</v>
          </cell>
          <cell r="C309" t="str">
            <v>M3</v>
          </cell>
          <cell r="D309">
            <v>1283</v>
          </cell>
          <cell r="E309">
            <v>16414</v>
          </cell>
          <cell r="F309">
            <v>16414</v>
          </cell>
        </row>
        <row r="310">
          <cell r="A310">
            <v>22.3</v>
          </cell>
          <cell r="B310" t="str">
            <v>Rellenos para la base granular.</v>
          </cell>
          <cell r="C310" t="str">
            <v>M3</v>
          </cell>
          <cell r="D310">
            <v>308</v>
          </cell>
          <cell r="E310">
            <v>16587</v>
          </cell>
          <cell r="F310">
            <v>16587</v>
          </cell>
        </row>
        <row r="311">
          <cell r="A311">
            <v>22.4</v>
          </cell>
          <cell r="B311" t="str">
            <v>Base asfáltica.</v>
          </cell>
          <cell r="C311" t="str">
            <v>M3</v>
          </cell>
          <cell r="D311">
            <v>1077</v>
          </cell>
          <cell r="E311">
            <v>124830</v>
          </cell>
          <cell r="F311">
            <v>124830</v>
          </cell>
        </row>
        <row r="312">
          <cell r="A312">
            <v>22.5</v>
          </cell>
          <cell r="B312" t="str">
            <v>Fresado de pavimento asfáltico (espesor de 0,07 m. a 0,10m.). Incluye retiro, cargue y Transporte, disposición final en escombrera aprobada por el DAMA. O en un sitio indicado para posterior reutilización.</v>
          </cell>
          <cell r="C312" t="str">
            <v>M3</v>
          </cell>
          <cell r="D312">
            <v>7823</v>
          </cell>
          <cell r="E312">
            <v>17315</v>
          </cell>
          <cell r="F312">
            <v>17315</v>
          </cell>
        </row>
        <row r="313">
          <cell r="A313">
            <v>22.6</v>
          </cell>
          <cell r="B313" t="str">
            <v>Colocación de material fresado y reciclado con asfalto espumado</v>
          </cell>
          <cell r="C313" t="str">
            <v>M3</v>
          </cell>
          <cell r="D313">
            <v>1440</v>
          </cell>
          <cell r="E313">
            <v>34383</v>
          </cell>
          <cell r="F313">
            <v>34383</v>
          </cell>
        </row>
        <row r="314">
          <cell r="B314" t="str">
            <v xml:space="preserve">RAMPAS DE ACCESO ANDENES </v>
          </cell>
          <cell r="F314">
            <v>0</v>
          </cell>
        </row>
        <row r="315">
          <cell r="A315">
            <v>23.1</v>
          </cell>
          <cell r="B315" t="str">
            <v>Rampas para minusválidos</v>
          </cell>
          <cell r="C315" t="str">
            <v>UND</v>
          </cell>
          <cell r="D315">
            <v>180</v>
          </cell>
          <cell r="E315">
            <v>164583</v>
          </cell>
          <cell r="F315">
            <v>164583</v>
          </cell>
        </row>
        <row r="316">
          <cell r="B316" t="str">
            <v>REPARACION EN PAVIMENTOS RIGIDOS</v>
          </cell>
          <cell r="F316">
            <v>0</v>
          </cell>
        </row>
        <row r="317">
          <cell r="A317">
            <v>24.1</v>
          </cell>
          <cell r="B317" t="str">
            <v>Reparación de losas de concreto (incluye demolición de placa, excavación en base granular, relleno fluido y concreto)</v>
          </cell>
          <cell r="C317" t="str">
            <v>M2</v>
          </cell>
          <cell r="D317">
            <v>1930</v>
          </cell>
          <cell r="E317">
            <v>81578</v>
          </cell>
          <cell r="F317">
            <v>81578</v>
          </cell>
        </row>
        <row r="318">
          <cell r="B318" t="str">
            <v>OBRAS VARIAS DE PAISAJISMO</v>
          </cell>
          <cell r="F318">
            <v>0</v>
          </cell>
        </row>
        <row r="319">
          <cell r="A319">
            <v>25.1</v>
          </cell>
          <cell r="B319" t="str">
            <v>Retiro y traslado de bancas</v>
          </cell>
          <cell r="C319" t="str">
            <v>ML</v>
          </cell>
          <cell r="D319">
            <v>15</v>
          </cell>
          <cell r="E319">
            <v>125000</v>
          </cell>
          <cell r="F319">
            <v>125000</v>
          </cell>
        </row>
        <row r="320">
          <cell r="B320" t="str">
            <v>PLAN DE MANEJO DE TRAFICO</v>
          </cell>
          <cell r="F320">
            <v>0</v>
          </cell>
        </row>
        <row r="321">
          <cell r="A321">
            <v>26.1</v>
          </cell>
          <cell r="B321" t="str">
            <v>Ejecución de plan de manejo de tráfico</v>
          </cell>
          <cell r="C321" t="str">
            <v>GL</v>
          </cell>
          <cell r="D321">
            <v>1</v>
          </cell>
          <cell r="E321">
            <v>60000000</v>
          </cell>
          <cell r="F321">
            <v>60000000</v>
          </cell>
        </row>
        <row r="322">
          <cell r="B322" t="str">
            <v>PLAN DE MANEJO AMBIENTAL</v>
          </cell>
          <cell r="F322">
            <v>0</v>
          </cell>
        </row>
        <row r="323">
          <cell r="A323">
            <v>27.1</v>
          </cell>
          <cell r="B323" t="str">
            <v>Ejecución de plan de manejo ambiental.  Incluye:</v>
          </cell>
          <cell r="C323" t="str">
            <v>GL</v>
          </cell>
          <cell r="D323">
            <v>1</v>
          </cell>
          <cell r="E323">
            <v>150000000</v>
          </cell>
          <cell r="F323">
            <v>150000000</v>
          </cell>
        </row>
        <row r="324">
          <cell r="B324" t="str">
            <v>A - Sistema Gerencial de Gestión Ambiental</v>
          </cell>
        </row>
        <row r="325">
          <cell r="B325" t="str">
            <v>B - Programa Gestión socio Ambiental</v>
          </cell>
        </row>
        <row r="326">
          <cell r="B326" t="str">
            <v>D - Programa de Manejo del Componente Arbóreo</v>
          </cell>
        </row>
        <row r="327">
          <cell r="B327" t="str">
            <v>E - Programa de Actividades de Construcción y Adecuación</v>
          </cell>
        </row>
        <row r="328">
          <cell r="B328" t="str">
            <v xml:space="preserve">F - Programa de Seguimiento y Monitoreo  </v>
          </cell>
        </row>
        <row r="329">
          <cell r="B329" t="str">
            <v>VALOR TOTAL</v>
          </cell>
        </row>
      </sheetData>
      <sheetData sheetId="1"/>
      <sheetData sheetId="2"/>
      <sheetData sheetId="3"/>
      <sheetData sheetId="4"/>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183-LAB-01-0260"/>
    </sheetNames>
    <sheetDataSet>
      <sheetData sheetId="0" refreshError="1">
        <row r="5">
          <cell r="AI5">
            <v>8</v>
          </cell>
        </row>
        <row r="6">
          <cell r="AI6">
            <v>7</v>
          </cell>
        </row>
        <row r="7">
          <cell r="AI7">
            <v>8</v>
          </cell>
        </row>
        <row r="8">
          <cell r="AI8">
            <v>9</v>
          </cell>
        </row>
        <row r="9">
          <cell r="AI9">
            <v>8</v>
          </cell>
        </row>
        <row r="10">
          <cell r="AI10">
            <v>9</v>
          </cell>
        </row>
        <row r="11">
          <cell r="AI11">
            <v>8</v>
          </cell>
        </row>
        <row r="12">
          <cell r="AI12">
            <v>8</v>
          </cell>
        </row>
        <row r="13">
          <cell r="AI13">
            <v>8</v>
          </cell>
        </row>
        <row r="14">
          <cell r="AI14">
            <v>10</v>
          </cell>
        </row>
        <row r="15">
          <cell r="AI15">
            <v>10</v>
          </cell>
        </row>
        <row r="16">
          <cell r="AI16">
            <v>8</v>
          </cell>
        </row>
        <row r="17">
          <cell r="AI17">
            <v>9</v>
          </cell>
        </row>
        <row r="18">
          <cell r="AI18">
            <v>9</v>
          </cell>
        </row>
        <row r="19">
          <cell r="AI19">
            <v>9</v>
          </cell>
        </row>
        <row r="20">
          <cell r="AI20">
            <v>9</v>
          </cell>
        </row>
        <row r="21">
          <cell r="AI21">
            <v>8</v>
          </cell>
        </row>
        <row r="22">
          <cell r="AI22">
            <v>9</v>
          </cell>
        </row>
        <row r="23">
          <cell r="AI23">
            <v>10</v>
          </cell>
        </row>
        <row r="24">
          <cell r="AI24">
            <v>9</v>
          </cell>
        </row>
        <row r="25">
          <cell r="AI25">
            <v>8</v>
          </cell>
        </row>
        <row r="26">
          <cell r="AI26">
            <v>10</v>
          </cell>
        </row>
        <row r="27">
          <cell r="AI27">
            <v>8</v>
          </cell>
        </row>
        <row r="28">
          <cell r="AI28">
            <v>10</v>
          </cell>
        </row>
        <row r="29">
          <cell r="AI29">
            <v>9</v>
          </cell>
        </row>
        <row r="30">
          <cell r="AI30">
            <v>9</v>
          </cell>
        </row>
        <row r="31">
          <cell r="AI31">
            <v>10</v>
          </cell>
        </row>
        <row r="32">
          <cell r="AI32">
            <v>9</v>
          </cell>
        </row>
        <row r="33">
          <cell r="AI33">
            <v>10</v>
          </cell>
        </row>
        <row r="34">
          <cell r="AI34">
            <v>9</v>
          </cell>
        </row>
        <row r="35">
          <cell r="AI35">
            <v>9</v>
          </cell>
        </row>
        <row r="36">
          <cell r="AI36">
            <v>7</v>
          </cell>
        </row>
        <row r="37">
          <cell r="AI37">
            <v>9</v>
          </cell>
        </row>
        <row r="38">
          <cell r="AI38">
            <v>9</v>
          </cell>
        </row>
        <row r="39">
          <cell r="AI39">
            <v>9</v>
          </cell>
        </row>
        <row r="40">
          <cell r="AI40">
            <v>10</v>
          </cell>
        </row>
        <row r="41">
          <cell r="AI41">
            <v>8</v>
          </cell>
        </row>
        <row r="42">
          <cell r="AI42">
            <v>8</v>
          </cell>
        </row>
        <row r="43">
          <cell r="AI43">
            <v>7</v>
          </cell>
        </row>
        <row r="44">
          <cell r="AI44">
            <v>11</v>
          </cell>
        </row>
        <row r="45">
          <cell r="AI45">
            <v>8</v>
          </cell>
        </row>
        <row r="46">
          <cell r="AI46">
            <v>8</v>
          </cell>
        </row>
        <row r="47">
          <cell r="AI47">
            <v>8</v>
          </cell>
        </row>
        <row r="48">
          <cell r="AI48">
            <v>8.5</v>
          </cell>
        </row>
        <row r="49">
          <cell r="AI49">
            <v>9</v>
          </cell>
        </row>
        <row r="50">
          <cell r="AI50">
            <v>8</v>
          </cell>
        </row>
        <row r="51">
          <cell r="AI51">
            <v>9</v>
          </cell>
        </row>
        <row r="52">
          <cell r="AI52">
            <v>10</v>
          </cell>
        </row>
        <row r="53">
          <cell r="AI53">
            <v>9</v>
          </cell>
        </row>
        <row r="54">
          <cell r="AI54">
            <v>8</v>
          </cell>
        </row>
        <row r="55">
          <cell r="AI55">
            <v>10</v>
          </cell>
        </row>
        <row r="56">
          <cell r="AI56">
            <v>8.6</v>
          </cell>
        </row>
        <row r="57">
          <cell r="AI57">
            <v>9.5</v>
          </cell>
        </row>
        <row r="58">
          <cell r="AI58">
            <v>9</v>
          </cell>
        </row>
        <row r="59">
          <cell r="AI59">
            <v>9</v>
          </cell>
        </row>
        <row r="60">
          <cell r="AI60">
            <v>9</v>
          </cell>
        </row>
        <row r="61">
          <cell r="AI61">
            <v>7.5</v>
          </cell>
        </row>
        <row r="62">
          <cell r="AI62">
            <v>8</v>
          </cell>
        </row>
        <row r="63">
          <cell r="AI63">
            <v>9</v>
          </cell>
        </row>
        <row r="64">
          <cell r="AI64">
            <v>9</v>
          </cell>
        </row>
        <row r="65">
          <cell r="AI65">
            <v>8.5</v>
          </cell>
        </row>
        <row r="66">
          <cell r="AI66">
            <v>9</v>
          </cell>
        </row>
        <row r="67">
          <cell r="AI67">
            <v>8</v>
          </cell>
        </row>
        <row r="68">
          <cell r="AI68">
            <v>9</v>
          </cell>
        </row>
        <row r="69">
          <cell r="AI69">
            <v>7.5</v>
          </cell>
        </row>
        <row r="70">
          <cell r="AI70">
            <v>8.5</v>
          </cell>
        </row>
        <row r="71">
          <cell r="AI71">
            <v>0</v>
          </cell>
        </row>
        <row r="72">
          <cell r="AI72">
            <v>0</v>
          </cell>
        </row>
        <row r="73">
          <cell r="AI73">
            <v>9</v>
          </cell>
        </row>
        <row r="74">
          <cell r="AI74">
            <v>8</v>
          </cell>
        </row>
        <row r="75">
          <cell r="AI75">
            <v>9</v>
          </cell>
        </row>
        <row r="76">
          <cell r="AI76">
            <v>9.5</v>
          </cell>
        </row>
        <row r="77">
          <cell r="AI77">
            <v>9</v>
          </cell>
        </row>
        <row r="78">
          <cell r="AI78">
            <v>10.5</v>
          </cell>
        </row>
        <row r="79">
          <cell r="AI79">
            <v>8</v>
          </cell>
        </row>
        <row r="80">
          <cell r="AI80">
            <v>8.5</v>
          </cell>
        </row>
        <row r="81">
          <cell r="AI81">
            <v>9</v>
          </cell>
        </row>
        <row r="82">
          <cell r="AI82">
            <v>9</v>
          </cell>
        </row>
        <row r="83">
          <cell r="AI83">
            <v>0</v>
          </cell>
        </row>
        <row r="84">
          <cell r="AI84">
            <v>0</v>
          </cell>
        </row>
        <row r="85">
          <cell r="AI85">
            <v>0</v>
          </cell>
        </row>
        <row r="86">
          <cell r="AI86">
            <v>0</v>
          </cell>
        </row>
        <row r="87">
          <cell r="AI87">
            <v>0</v>
          </cell>
        </row>
        <row r="88">
          <cell r="AI88">
            <v>0</v>
          </cell>
        </row>
        <row r="89">
          <cell r="AI89">
            <v>0</v>
          </cell>
        </row>
        <row r="90">
          <cell r="AI90">
            <v>0</v>
          </cell>
        </row>
        <row r="91">
          <cell r="AI91">
            <v>0</v>
          </cell>
        </row>
        <row r="92">
          <cell r="AI92">
            <v>0</v>
          </cell>
        </row>
        <row r="93">
          <cell r="AI93">
            <v>0</v>
          </cell>
        </row>
        <row r="94">
          <cell r="AI94">
            <v>0</v>
          </cell>
        </row>
        <row r="95">
          <cell r="AI95">
            <v>0</v>
          </cell>
        </row>
        <row r="96">
          <cell r="AI96">
            <v>0</v>
          </cell>
        </row>
        <row r="97">
          <cell r="AI97">
            <v>0</v>
          </cell>
        </row>
        <row r="98">
          <cell r="AI98">
            <v>0</v>
          </cell>
        </row>
        <row r="99">
          <cell r="AI99">
            <v>0</v>
          </cell>
        </row>
        <row r="100">
          <cell r="AI100">
            <v>0</v>
          </cell>
        </row>
        <row r="101">
          <cell r="AI101">
            <v>0</v>
          </cell>
        </row>
        <row r="102">
          <cell r="AI102">
            <v>0</v>
          </cell>
        </row>
        <row r="103">
          <cell r="AI103">
            <v>0</v>
          </cell>
        </row>
        <row r="104">
          <cell r="AI104">
            <v>0</v>
          </cell>
        </row>
        <row r="105">
          <cell r="AI105">
            <v>0</v>
          </cell>
        </row>
        <row r="106">
          <cell r="AI106">
            <v>0</v>
          </cell>
        </row>
        <row r="107">
          <cell r="AI107">
            <v>0</v>
          </cell>
        </row>
        <row r="108">
          <cell r="AI108">
            <v>0</v>
          </cell>
        </row>
        <row r="109">
          <cell r="AI109">
            <v>0</v>
          </cell>
        </row>
        <row r="110">
          <cell r="AI110">
            <v>0</v>
          </cell>
        </row>
        <row r="111">
          <cell r="AI111">
            <v>0</v>
          </cell>
        </row>
        <row r="112">
          <cell r="AI112">
            <v>0</v>
          </cell>
        </row>
        <row r="113">
          <cell r="AI113">
            <v>0</v>
          </cell>
        </row>
        <row r="114">
          <cell r="AI114">
            <v>0</v>
          </cell>
        </row>
        <row r="115">
          <cell r="AI115">
            <v>0</v>
          </cell>
        </row>
        <row r="116">
          <cell r="AI116">
            <v>0</v>
          </cell>
        </row>
        <row r="117">
          <cell r="AI117">
            <v>0</v>
          </cell>
        </row>
        <row r="118">
          <cell r="AI118">
            <v>0</v>
          </cell>
        </row>
        <row r="119">
          <cell r="AI119">
            <v>0</v>
          </cell>
        </row>
        <row r="120">
          <cell r="AI120">
            <v>0</v>
          </cell>
        </row>
        <row r="121">
          <cell r="AI121">
            <v>0</v>
          </cell>
        </row>
        <row r="122">
          <cell r="AI122">
            <v>0</v>
          </cell>
        </row>
        <row r="123">
          <cell r="AI123">
            <v>0</v>
          </cell>
        </row>
        <row r="124">
          <cell r="AI124">
            <v>0</v>
          </cell>
        </row>
        <row r="125">
          <cell r="AI125">
            <v>0</v>
          </cell>
        </row>
        <row r="126">
          <cell r="AI126">
            <v>0</v>
          </cell>
        </row>
        <row r="127">
          <cell r="AI127">
            <v>0</v>
          </cell>
        </row>
        <row r="128">
          <cell r="AI128">
            <v>0</v>
          </cell>
        </row>
        <row r="129">
          <cell r="AI129">
            <v>0</v>
          </cell>
        </row>
        <row r="130">
          <cell r="AI130">
            <v>0</v>
          </cell>
        </row>
        <row r="131">
          <cell r="AI131">
            <v>0</v>
          </cell>
        </row>
        <row r="132">
          <cell r="AI132">
            <v>0</v>
          </cell>
        </row>
        <row r="133">
          <cell r="AI133">
            <v>0</v>
          </cell>
        </row>
        <row r="134">
          <cell r="AI134">
            <v>0</v>
          </cell>
        </row>
        <row r="135">
          <cell r="AI135">
            <v>0</v>
          </cell>
        </row>
        <row r="136">
          <cell r="AI136">
            <v>0</v>
          </cell>
        </row>
        <row r="137">
          <cell r="AI137">
            <v>0</v>
          </cell>
        </row>
        <row r="138">
          <cell r="AI138">
            <v>0</v>
          </cell>
        </row>
        <row r="139">
          <cell r="AI139">
            <v>0</v>
          </cell>
        </row>
        <row r="140">
          <cell r="AI140">
            <v>0</v>
          </cell>
        </row>
        <row r="141">
          <cell r="AI141">
            <v>0</v>
          </cell>
        </row>
        <row r="142">
          <cell r="AI142">
            <v>0</v>
          </cell>
        </row>
        <row r="143">
          <cell r="AI143">
            <v>0</v>
          </cell>
        </row>
        <row r="144">
          <cell r="AI144">
            <v>0</v>
          </cell>
        </row>
        <row r="145">
          <cell r="AI145">
            <v>0</v>
          </cell>
        </row>
        <row r="146">
          <cell r="AI146">
            <v>0</v>
          </cell>
        </row>
        <row r="147">
          <cell r="AI147">
            <v>0</v>
          </cell>
        </row>
        <row r="148">
          <cell r="AI148">
            <v>0</v>
          </cell>
        </row>
        <row r="149">
          <cell r="AI149">
            <v>0</v>
          </cell>
        </row>
        <row r="150">
          <cell r="AI150">
            <v>0</v>
          </cell>
        </row>
        <row r="151">
          <cell r="AI151">
            <v>0</v>
          </cell>
        </row>
        <row r="152">
          <cell r="AI152">
            <v>0</v>
          </cell>
        </row>
        <row r="153">
          <cell r="AI153">
            <v>0</v>
          </cell>
        </row>
        <row r="154">
          <cell r="AI154">
            <v>0</v>
          </cell>
        </row>
        <row r="155">
          <cell r="AI155">
            <v>0</v>
          </cell>
        </row>
        <row r="156">
          <cell r="AI156">
            <v>0</v>
          </cell>
        </row>
        <row r="157">
          <cell r="AI157">
            <v>0</v>
          </cell>
        </row>
        <row r="158">
          <cell r="AI158">
            <v>0</v>
          </cell>
        </row>
        <row r="159">
          <cell r="AI159">
            <v>0</v>
          </cell>
        </row>
        <row r="160">
          <cell r="AI160">
            <v>0</v>
          </cell>
        </row>
        <row r="161">
          <cell r="AI161">
            <v>0</v>
          </cell>
        </row>
        <row r="162">
          <cell r="AI162">
            <v>0</v>
          </cell>
        </row>
        <row r="163">
          <cell r="AI163">
            <v>0</v>
          </cell>
        </row>
        <row r="164">
          <cell r="AI164">
            <v>0</v>
          </cell>
        </row>
        <row r="165">
          <cell r="AI165">
            <v>0</v>
          </cell>
        </row>
        <row r="166">
          <cell r="AI166">
            <v>0</v>
          </cell>
        </row>
        <row r="167">
          <cell r="AI167">
            <v>0</v>
          </cell>
        </row>
        <row r="168">
          <cell r="AI168">
            <v>0</v>
          </cell>
        </row>
        <row r="169">
          <cell r="AI169">
            <v>0</v>
          </cell>
        </row>
        <row r="170">
          <cell r="AI170">
            <v>0</v>
          </cell>
        </row>
        <row r="171">
          <cell r="AI171">
            <v>0</v>
          </cell>
        </row>
        <row r="172">
          <cell r="AI172">
            <v>0</v>
          </cell>
        </row>
        <row r="173">
          <cell r="AI173">
            <v>0</v>
          </cell>
        </row>
        <row r="174">
          <cell r="AI174">
            <v>0</v>
          </cell>
        </row>
        <row r="175">
          <cell r="AI175">
            <v>0</v>
          </cell>
        </row>
        <row r="176">
          <cell r="AI176">
            <v>0</v>
          </cell>
        </row>
        <row r="177">
          <cell r="AI177">
            <v>0</v>
          </cell>
        </row>
        <row r="178">
          <cell r="AI178">
            <v>0</v>
          </cell>
        </row>
        <row r="179">
          <cell r="AI179">
            <v>0</v>
          </cell>
        </row>
        <row r="180">
          <cell r="AI180">
            <v>0</v>
          </cell>
        </row>
        <row r="181">
          <cell r="AI181">
            <v>0</v>
          </cell>
        </row>
        <row r="182">
          <cell r="AI182">
            <v>0</v>
          </cell>
        </row>
        <row r="183">
          <cell r="AI183">
            <v>0</v>
          </cell>
        </row>
        <row r="184">
          <cell r="AI184">
            <v>0</v>
          </cell>
        </row>
        <row r="185">
          <cell r="AI185">
            <v>0</v>
          </cell>
        </row>
        <row r="186">
          <cell r="AI186">
            <v>0</v>
          </cell>
        </row>
        <row r="187">
          <cell r="AI187">
            <v>0</v>
          </cell>
        </row>
        <row r="188">
          <cell r="AI188">
            <v>0</v>
          </cell>
        </row>
        <row r="189">
          <cell r="AI189">
            <v>0</v>
          </cell>
        </row>
        <row r="190">
          <cell r="AI190">
            <v>0</v>
          </cell>
        </row>
        <row r="191">
          <cell r="AI191">
            <v>0</v>
          </cell>
        </row>
        <row r="192">
          <cell r="AI192">
            <v>0</v>
          </cell>
        </row>
        <row r="193">
          <cell r="AI193">
            <v>0</v>
          </cell>
        </row>
        <row r="194">
          <cell r="AI194">
            <v>0</v>
          </cell>
        </row>
        <row r="195">
          <cell r="AI195">
            <v>0</v>
          </cell>
        </row>
        <row r="196">
          <cell r="AI196">
            <v>0</v>
          </cell>
        </row>
        <row r="197">
          <cell r="AI197">
            <v>0</v>
          </cell>
        </row>
        <row r="198">
          <cell r="AI198">
            <v>0</v>
          </cell>
        </row>
        <row r="199">
          <cell r="AI199">
            <v>0</v>
          </cell>
        </row>
        <row r="200">
          <cell r="AI200">
            <v>0</v>
          </cell>
        </row>
        <row r="201">
          <cell r="AI201">
            <v>0</v>
          </cell>
        </row>
        <row r="202">
          <cell r="AI202">
            <v>0</v>
          </cell>
        </row>
        <row r="203">
          <cell r="AI203">
            <v>0</v>
          </cell>
        </row>
        <row r="204">
          <cell r="AI204">
            <v>0</v>
          </cell>
        </row>
        <row r="205">
          <cell r="AI205">
            <v>0</v>
          </cell>
        </row>
        <row r="206">
          <cell r="AI206">
            <v>0</v>
          </cell>
        </row>
        <row r="207">
          <cell r="AI207">
            <v>0</v>
          </cell>
        </row>
        <row r="208">
          <cell r="AI208">
            <v>0</v>
          </cell>
        </row>
        <row r="209">
          <cell r="AI209">
            <v>0</v>
          </cell>
        </row>
        <row r="210">
          <cell r="AI210">
            <v>0</v>
          </cell>
        </row>
        <row r="211">
          <cell r="AI211">
            <v>0</v>
          </cell>
        </row>
        <row r="212">
          <cell r="AI212">
            <v>0</v>
          </cell>
        </row>
        <row r="213">
          <cell r="AI213">
            <v>0</v>
          </cell>
        </row>
        <row r="214">
          <cell r="AI214">
            <v>0</v>
          </cell>
        </row>
        <row r="215">
          <cell r="AI215">
            <v>0</v>
          </cell>
        </row>
        <row r="216">
          <cell r="AI216">
            <v>0</v>
          </cell>
        </row>
        <row r="217">
          <cell r="AI217">
            <v>0</v>
          </cell>
        </row>
        <row r="218">
          <cell r="AI218">
            <v>0</v>
          </cell>
        </row>
        <row r="219">
          <cell r="AI219">
            <v>0</v>
          </cell>
        </row>
        <row r="220">
          <cell r="AI220">
            <v>0</v>
          </cell>
        </row>
        <row r="221">
          <cell r="AI221">
            <v>0</v>
          </cell>
        </row>
        <row r="222">
          <cell r="AI222">
            <v>0</v>
          </cell>
        </row>
        <row r="223">
          <cell r="AI223">
            <v>0</v>
          </cell>
        </row>
        <row r="224">
          <cell r="AI224">
            <v>0</v>
          </cell>
        </row>
        <row r="225">
          <cell r="AI225">
            <v>0</v>
          </cell>
        </row>
        <row r="226">
          <cell r="AI226">
            <v>0</v>
          </cell>
        </row>
        <row r="227">
          <cell r="AI227">
            <v>0</v>
          </cell>
        </row>
        <row r="228">
          <cell r="AI228">
            <v>0</v>
          </cell>
        </row>
        <row r="229">
          <cell r="AI229">
            <v>0</v>
          </cell>
        </row>
        <row r="230">
          <cell r="AI230">
            <v>0</v>
          </cell>
        </row>
        <row r="231">
          <cell r="AI231">
            <v>0</v>
          </cell>
        </row>
        <row r="232">
          <cell r="AI232">
            <v>0</v>
          </cell>
        </row>
        <row r="233">
          <cell r="AI233">
            <v>0</v>
          </cell>
        </row>
        <row r="234">
          <cell r="AI234">
            <v>0</v>
          </cell>
        </row>
        <row r="235">
          <cell r="AI235">
            <v>0</v>
          </cell>
        </row>
        <row r="236">
          <cell r="AI236">
            <v>0</v>
          </cell>
        </row>
        <row r="237">
          <cell r="AI237">
            <v>0</v>
          </cell>
        </row>
        <row r="238">
          <cell r="AI238">
            <v>0</v>
          </cell>
        </row>
        <row r="239">
          <cell r="AI239">
            <v>0</v>
          </cell>
        </row>
        <row r="240">
          <cell r="AI240">
            <v>0</v>
          </cell>
        </row>
        <row r="241">
          <cell r="AI241">
            <v>0</v>
          </cell>
        </row>
        <row r="242">
          <cell r="AI242">
            <v>0</v>
          </cell>
        </row>
        <row r="243">
          <cell r="AI243">
            <v>0</v>
          </cell>
        </row>
        <row r="244">
          <cell r="AI244">
            <v>0</v>
          </cell>
        </row>
        <row r="245">
          <cell r="AI245">
            <v>0</v>
          </cell>
        </row>
        <row r="246">
          <cell r="AI246">
            <v>0</v>
          </cell>
        </row>
        <row r="247">
          <cell r="AI247">
            <v>0</v>
          </cell>
        </row>
        <row r="248">
          <cell r="AI248">
            <v>0</v>
          </cell>
        </row>
        <row r="249">
          <cell r="AI249">
            <v>0</v>
          </cell>
        </row>
        <row r="250">
          <cell r="AI250">
            <v>0</v>
          </cell>
        </row>
        <row r="251">
          <cell r="AI251">
            <v>0</v>
          </cell>
        </row>
        <row r="252">
          <cell r="AI252">
            <v>0</v>
          </cell>
        </row>
        <row r="253">
          <cell r="AI253">
            <v>0</v>
          </cell>
        </row>
        <row r="254">
          <cell r="AI254">
            <v>0</v>
          </cell>
        </row>
        <row r="255">
          <cell r="AI255">
            <v>0</v>
          </cell>
        </row>
        <row r="256">
          <cell r="AI256">
            <v>0</v>
          </cell>
        </row>
        <row r="257">
          <cell r="AI257">
            <v>0</v>
          </cell>
        </row>
        <row r="258">
          <cell r="AI258">
            <v>0</v>
          </cell>
        </row>
        <row r="259">
          <cell r="AI259">
            <v>0</v>
          </cell>
        </row>
        <row r="260">
          <cell r="AI260">
            <v>0</v>
          </cell>
        </row>
        <row r="261">
          <cell r="AI261">
            <v>0</v>
          </cell>
        </row>
        <row r="262">
          <cell r="AI262">
            <v>0</v>
          </cell>
        </row>
        <row r="263">
          <cell r="AI263">
            <v>0</v>
          </cell>
        </row>
        <row r="264">
          <cell r="AI264">
            <v>0</v>
          </cell>
        </row>
        <row r="265">
          <cell r="AI265">
            <v>0</v>
          </cell>
        </row>
        <row r="266">
          <cell r="AI266">
            <v>0</v>
          </cell>
        </row>
        <row r="267">
          <cell r="AI267">
            <v>0</v>
          </cell>
        </row>
        <row r="268">
          <cell r="AI268">
            <v>0</v>
          </cell>
        </row>
        <row r="269">
          <cell r="AI269">
            <v>0</v>
          </cell>
        </row>
        <row r="270">
          <cell r="AI270">
            <v>0</v>
          </cell>
        </row>
        <row r="271">
          <cell r="AI271">
            <v>0</v>
          </cell>
        </row>
        <row r="272">
          <cell r="AI272">
            <v>0</v>
          </cell>
        </row>
        <row r="273">
          <cell r="AI273">
            <v>0</v>
          </cell>
        </row>
        <row r="274">
          <cell r="AI274">
            <v>0</v>
          </cell>
        </row>
        <row r="275">
          <cell r="AI275">
            <v>0</v>
          </cell>
        </row>
        <row r="276">
          <cell r="AI276">
            <v>0</v>
          </cell>
        </row>
        <row r="277">
          <cell r="AI277">
            <v>0</v>
          </cell>
        </row>
        <row r="278">
          <cell r="AI278">
            <v>0</v>
          </cell>
        </row>
        <row r="279">
          <cell r="AI279">
            <v>0</v>
          </cell>
        </row>
        <row r="280">
          <cell r="AI280">
            <v>0</v>
          </cell>
        </row>
        <row r="281">
          <cell r="AI281">
            <v>0</v>
          </cell>
        </row>
        <row r="282">
          <cell r="AI282">
            <v>0</v>
          </cell>
        </row>
        <row r="283">
          <cell r="AI283">
            <v>0</v>
          </cell>
        </row>
        <row r="284">
          <cell r="AI284">
            <v>0</v>
          </cell>
        </row>
        <row r="285">
          <cell r="AI285">
            <v>0</v>
          </cell>
        </row>
        <row r="286">
          <cell r="AI286">
            <v>0</v>
          </cell>
        </row>
        <row r="287">
          <cell r="AI287">
            <v>0</v>
          </cell>
        </row>
        <row r="288">
          <cell r="AI288">
            <v>0</v>
          </cell>
        </row>
        <row r="289">
          <cell r="AI289">
            <v>0</v>
          </cell>
        </row>
        <row r="290">
          <cell r="AI290">
            <v>0</v>
          </cell>
        </row>
        <row r="291">
          <cell r="AI291">
            <v>0</v>
          </cell>
        </row>
        <row r="292">
          <cell r="AI292">
            <v>0</v>
          </cell>
        </row>
        <row r="293">
          <cell r="AI293">
            <v>0</v>
          </cell>
        </row>
        <row r="294">
          <cell r="AI294">
            <v>0</v>
          </cell>
        </row>
        <row r="295">
          <cell r="AI295">
            <v>0</v>
          </cell>
        </row>
        <row r="296">
          <cell r="AI296">
            <v>0</v>
          </cell>
        </row>
        <row r="297">
          <cell r="AI297">
            <v>0</v>
          </cell>
        </row>
        <row r="298">
          <cell r="AI298">
            <v>0</v>
          </cell>
        </row>
        <row r="299">
          <cell r="AI299">
            <v>0</v>
          </cell>
        </row>
        <row r="300">
          <cell r="AI300">
            <v>0</v>
          </cell>
        </row>
        <row r="301">
          <cell r="AI301">
            <v>0</v>
          </cell>
        </row>
        <row r="302">
          <cell r="AI302">
            <v>0</v>
          </cell>
        </row>
        <row r="303">
          <cell r="AI303">
            <v>0</v>
          </cell>
        </row>
        <row r="304">
          <cell r="AI304">
            <v>0</v>
          </cell>
        </row>
        <row r="305">
          <cell r="AI305">
            <v>0</v>
          </cell>
        </row>
        <row r="306">
          <cell r="AI306">
            <v>0</v>
          </cell>
        </row>
        <row r="307">
          <cell r="AI307">
            <v>0</v>
          </cell>
        </row>
        <row r="308">
          <cell r="AI308">
            <v>0</v>
          </cell>
        </row>
        <row r="309">
          <cell r="AI309">
            <v>0</v>
          </cell>
        </row>
        <row r="310">
          <cell r="AI310">
            <v>0</v>
          </cell>
        </row>
        <row r="311">
          <cell r="AI311">
            <v>0</v>
          </cell>
        </row>
        <row r="312">
          <cell r="AI312">
            <v>0</v>
          </cell>
        </row>
        <row r="313">
          <cell r="AI313">
            <v>0</v>
          </cell>
        </row>
        <row r="314">
          <cell r="AI314">
            <v>0</v>
          </cell>
        </row>
        <row r="315">
          <cell r="AI315">
            <v>0</v>
          </cell>
        </row>
        <row r="316">
          <cell r="AI316">
            <v>0</v>
          </cell>
        </row>
        <row r="317">
          <cell r="AI317">
            <v>0</v>
          </cell>
        </row>
        <row r="318">
          <cell r="AI318">
            <v>0</v>
          </cell>
        </row>
        <row r="319">
          <cell r="AI319">
            <v>0</v>
          </cell>
        </row>
        <row r="320">
          <cell r="AI320">
            <v>0</v>
          </cell>
        </row>
        <row r="321">
          <cell r="AI321">
            <v>0</v>
          </cell>
        </row>
        <row r="322">
          <cell r="AI322">
            <v>0</v>
          </cell>
        </row>
        <row r="323">
          <cell r="AI323">
            <v>0</v>
          </cell>
        </row>
        <row r="324">
          <cell r="AI324">
            <v>0</v>
          </cell>
        </row>
        <row r="325">
          <cell r="AI325">
            <v>0</v>
          </cell>
        </row>
        <row r="326">
          <cell r="AI326">
            <v>0</v>
          </cell>
        </row>
        <row r="327">
          <cell r="AI327">
            <v>0</v>
          </cell>
        </row>
        <row r="328">
          <cell r="AI328">
            <v>0</v>
          </cell>
        </row>
        <row r="329">
          <cell r="AI329">
            <v>0</v>
          </cell>
        </row>
        <row r="330">
          <cell r="AI330">
            <v>0</v>
          </cell>
        </row>
        <row r="331">
          <cell r="AI331">
            <v>0</v>
          </cell>
        </row>
        <row r="332">
          <cell r="AI332">
            <v>0</v>
          </cell>
        </row>
        <row r="333">
          <cell r="AI333">
            <v>0</v>
          </cell>
        </row>
        <row r="334">
          <cell r="AI334">
            <v>0</v>
          </cell>
        </row>
        <row r="335">
          <cell r="AI335">
            <v>0</v>
          </cell>
        </row>
        <row r="336">
          <cell r="AI336">
            <v>0</v>
          </cell>
        </row>
        <row r="337">
          <cell r="AI337">
            <v>0</v>
          </cell>
        </row>
        <row r="338">
          <cell r="AI338">
            <v>0</v>
          </cell>
        </row>
        <row r="339">
          <cell r="AI339">
            <v>0</v>
          </cell>
        </row>
        <row r="340">
          <cell r="AI340">
            <v>0</v>
          </cell>
        </row>
        <row r="341">
          <cell r="AI341">
            <v>0</v>
          </cell>
        </row>
        <row r="342">
          <cell r="AI342">
            <v>0</v>
          </cell>
        </row>
        <row r="343">
          <cell r="AI343">
            <v>0</v>
          </cell>
        </row>
        <row r="344">
          <cell r="AI344">
            <v>0</v>
          </cell>
        </row>
        <row r="345">
          <cell r="AI345">
            <v>0</v>
          </cell>
        </row>
        <row r="346">
          <cell r="AI346">
            <v>0</v>
          </cell>
        </row>
        <row r="347">
          <cell r="AI347">
            <v>0</v>
          </cell>
        </row>
        <row r="348">
          <cell r="AI348">
            <v>0</v>
          </cell>
        </row>
        <row r="349">
          <cell r="AI349">
            <v>0</v>
          </cell>
        </row>
        <row r="350">
          <cell r="AI350">
            <v>0</v>
          </cell>
        </row>
        <row r="351">
          <cell r="AI351">
            <v>0</v>
          </cell>
        </row>
        <row r="352">
          <cell r="AI352">
            <v>0</v>
          </cell>
        </row>
        <row r="353">
          <cell r="AI353">
            <v>0</v>
          </cell>
        </row>
        <row r="354">
          <cell r="AI354">
            <v>0</v>
          </cell>
        </row>
        <row r="355">
          <cell r="AI355">
            <v>0</v>
          </cell>
        </row>
        <row r="356">
          <cell r="AI356">
            <v>0</v>
          </cell>
        </row>
        <row r="357">
          <cell r="AI357">
            <v>0</v>
          </cell>
        </row>
        <row r="358">
          <cell r="AI358">
            <v>0</v>
          </cell>
        </row>
        <row r="359">
          <cell r="AI359">
            <v>0</v>
          </cell>
        </row>
        <row r="360">
          <cell r="AI360">
            <v>0</v>
          </cell>
        </row>
        <row r="361">
          <cell r="AI361">
            <v>0</v>
          </cell>
        </row>
        <row r="362">
          <cell r="AI362">
            <v>0</v>
          </cell>
        </row>
        <row r="363">
          <cell r="AI363">
            <v>0</v>
          </cell>
        </row>
        <row r="364">
          <cell r="AI364">
            <v>0</v>
          </cell>
        </row>
        <row r="365">
          <cell r="AI365">
            <v>0</v>
          </cell>
        </row>
        <row r="366">
          <cell r="AI366">
            <v>0</v>
          </cell>
        </row>
        <row r="367">
          <cell r="AI367">
            <v>0</v>
          </cell>
        </row>
        <row r="368">
          <cell r="AI368">
            <v>0</v>
          </cell>
        </row>
        <row r="369">
          <cell r="AI369">
            <v>0</v>
          </cell>
        </row>
        <row r="370">
          <cell r="AI370">
            <v>0</v>
          </cell>
        </row>
        <row r="371">
          <cell r="AI371">
            <v>0</v>
          </cell>
        </row>
        <row r="372">
          <cell r="AI372">
            <v>0</v>
          </cell>
        </row>
        <row r="373">
          <cell r="AI373">
            <v>0</v>
          </cell>
        </row>
        <row r="374">
          <cell r="AI374">
            <v>0</v>
          </cell>
        </row>
        <row r="375">
          <cell r="AI375">
            <v>0</v>
          </cell>
        </row>
        <row r="376">
          <cell r="AI376">
            <v>0</v>
          </cell>
        </row>
        <row r="377">
          <cell r="AI377">
            <v>0</v>
          </cell>
        </row>
        <row r="378">
          <cell r="AI378">
            <v>0</v>
          </cell>
        </row>
        <row r="379">
          <cell r="AI379">
            <v>0</v>
          </cell>
        </row>
        <row r="380">
          <cell r="AI380">
            <v>0</v>
          </cell>
        </row>
        <row r="381">
          <cell r="AI381">
            <v>0</v>
          </cell>
        </row>
        <row r="382">
          <cell r="AI382">
            <v>0</v>
          </cell>
        </row>
        <row r="383">
          <cell r="AI383">
            <v>0</v>
          </cell>
        </row>
        <row r="384">
          <cell r="AI384">
            <v>0</v>
          </cell>
        </row>
        <row r="385">
          <cell r="AI385">
            <v>0</v>
          </cell>
        </row>
        <row r="386">
          <cell r="AI386">
            <v>0</v>
          </cell>
        </row>
        <row r="387">
          <cell r="AI387">
            <v>0</v>
          </cell>
        </row>
        <row r="388">
          <cell r="AI388">
            <v>0</v>
          </cell>
        </row>
        <row r="389">
          <cell r="AI389">
            <v>0</v>
          </cell>
        </row>
        <row r="390">
          <cell r="AI390">
            <v>0</v>
          </cell>
        </row>
        <row r="391">
          <cell r="AI391">
            <v>0</v>
          </cell>
        </row>
        <row r="392">
          <cell r="AI392">
            <v>0</v>
          </cell>
        </row>
        <row r="393">
          <cell r="AI393">
            <v>0</v>
          </cell>
        </row>
        <row r="394">
          <cell r="AI394">
            <v>0</v>
          </cell>
        </row>
        <row r="395">
          <cell r="AI395">
            <v>0</v>
          </cell>
        </row>
        <row r="396">
          <cell r="AI396">
            <v>0</v>
          </cell>
        </row>
        <row r="397">
          <cell r="AI397">
            <v>0</v>
          </cell>
        </row>
        <row r="398">
          <cell r="AI398">
            <v>0</v>
          </cell>
        </row>
        <row r="399">
          <cell r="AI399">
            <v>0</v>
          </cell>
        </row>
        <row r="400">
          <cell r="AI400">
            <v>0</v>
          </cell>
        </row>
        <row r="401">
          <cell r="AI401">
            <v>0</v>
          </cell>
        </row>
        <row r="402">
          <cell r="AI402">
            <v>0</v>
          </cell>
        </row>
        <row r="403">
          <cell r="AI403">
            <v>0</v>
          </cell>
        </row>
        <row r="404">
          <cell r="AI404">
            <v>0</v>
          </cell>
        </row>
        <row r="405">
          <cell r="AI405">
            <v>0</v>
          </cell>
        </row>
        <row r="406">
          <cell r="AI406">
            <v>0</v>
          </cell>
        </row>
        <row r="407">
          <cell r="AI407">
            <v>0</v>
          </cell>
        </row>
        <row r="408">
          <cell r="AI408">
            <v>0</v>
          </cell>
        </row>
        <row r="409">
          <cell r="AI409">
            <v>0</v>
          </cell>
        </row>
        <row r="410">
          <cell r="AI410">
            <v>0</v>
          </cell>
        </row>
        <row r="411">
          <cell r="AI411">
            <v>0</v>
          </cell>
        </row>
        <row r="412">
          <cell r="AI412">
            <v>0</v>
          </cell>
        </row>
        <row r="413">
          <cell r="AI413">
            <v>0</v>
          </cell>
        </row>
        <row r="414">
          <cell r="AI414">
            <v>0</v>
          </cell>
        </row>
        <row r="415">
          <cell r="AI415">
            <v>0</v>
          </cell>
        </row>
        <row r="416">
          <cell r="AI416">
            <v>0</v>
          </cell>
        </row>
        <row r="417">
          <cell r="AI417">
            <v>0</v>
          </cell>
        </row>
        <row r="418">
          <cell r="AI418">
            <v>0</v>
          </cell>
        </row>
        <row r="419">
          <cell r="AI419">
            <v>0</v>
          </cell>
        </row>
        <row r="420">
          <cell r="AI420">
            <v>0</v>
          </cell>
        </row>
        <row r="421">
          <cell r="AI421">
            <v>0</v>
          </cell>
        </row>
        <row r="422">
          <cell r="AI422">
            <v>0</v>
          </cell>
        </row>
        <row r="423">
          <cell r="AI423">
            <v>0</v>
          </cell>
        </row>
        <row r="424">
          <cell r="AI424">
            <v>0</v>
          </cell>
        </row>
        <row r="425">
          <cell r="AI425">
            <v>0</v>
          </cell>
        </row>
        <row r="426">
          <cell r="AI426">
            <v>0</v>
          </cell>
        </row>
        <row r="427">
          <cell r="AI427">
            <v>0</v>
          </cell>
        </row>
        <row r="428">
          <cell r="AI428">
            <v>0</v>
          </cell>
        </row>
        <row r="429">
          <cell r="AI429">
            <v>0</v>
          </cell>
        </row>
        <row r="430">
          <cell r="AI430">
            <v>0</v>
          </cell>
        </row>
        <row r="431">
          <cell r="AI431">
            <v>0</v>
          </cell>
        </row>
        <row r="432">
          <cell r="AI432">
            <v>0</v>
          </cell>
        </row>
        <row r="433">
          <cell r="AI433">
            <v>0</v>
          </cell>
        </row>
        <row r="434">
          <cell r="AI434">
            <v>0</v>
          </cell>
        </row>
        <row r="435">
          <cell r="AI435">
            <v>0</v>
          </cell>
        </row>
        <row r="436">
          <cell r="AI436">
            <v>0</v>
          </cell>
        </row>
        <row r="437">
          <cell r="AI437">
            <v>0</v>
          </cell>
        </row>
        <row r="438">
          <cell r="AI438">
            <v>0</v>
          </cell>
        </row>
        <row r="439">
          <cell r="AI439">
            <v>0</v>
          </cell>
        </row>
        <row r="440">
          <cell r="AI440">
            <v>0</v>
          </cell>
        </row>
        <row r="441">
          <cell r="AI441">
            <v>0</v>
          </cell>
        </row>
        <row r="442">
          <cell r="AI442">
            <v>0</v>
          </cell>
        </row>
        <row r="443">
          <cell r="AI443">
            <v>0</v>
          </cell>
        </row>
        <row r="444">
          <cell r="AI444">
            <v>0</v>
          </cell>
        </row>
        <row r="445">
          <cell r="AI445">
            <v>0</v>
          </cell>
        </row>
        <row r="446">
          <cell r="AI446">
            <v>0</v>
          </cell>
        </row>
        <row r="447">
          <cell r="AI447">
            <v>0</v>
          </cell>
        </row>
        <row r="448">
          <cell r="AI448">
            <v>0</v>
          </cell>
        </row>
        <row r="449">
          <cell r="AI449">
            <v>0</v>
          </cell>
        </row>
        <row r="450">
          <cell r="AI450">
            <v>0</v>
          </cell>
        </row>
        <row r="451">
          <cell r="AI451">
            <v>0</v>
          </cell>
        </row>
        <row r="452">
          <cell r="AI452">
            <v>0</v>
          </cell>
        </row>
        <row r="453">
          <cell r="AI453">
            <v>0</v>
          </cell>
        </row>
        <row r="454">
          <cell r="AI454">
            <v>0</v>
          </cell>
        </row>
        <row r="455">
          <cell r="AI455">
            <v>0</v>
          </cell>
        </row>
        <row r="456">
          <cell r="AI456">
            <v>0</v>
          </cell>
        </row>
        <row r="457">
          <cell r="AI457">
            <v>0</v>
          </cell>
        </row>
        <row r="458">
          <cell r="AI458">
            <v>0</v>
          </cell>
        </row>
        <row r="459">
          <cell r="AI459">
            <v>0</v>
          </cell>
        </row>
        <row r="460">
          <cell r="AI460">
            <v>0</v>
          </cell>
        </row>
        <row r="461">
          <cell r="AI461">
            <v>0</v>
          </cell>
        </row>
        <row r="462">
          <cell r="AI462">
            <v>0</v>
          </cell>
        </row>
        <row r="463">
          <cell r="AI463">
            <v>0</v>
          </cell>
        </row>
        <row r="464">
          <cell r="AI464">
            <v>0</v>
          </cell>
        </row>
        <row r="465">
          <cell r="AI465">
            <v>0</v>
          </cell>
        </row>
        <row r="466">
          <cell r="AI466">
            <v>0</v>
          </cell>
        </row>
        <row r="467">
          <cell r="AI467">
            <v>0</v>
          </cell>
        </row>
        <row r="468">
          <cell r="AI468">
            <v>0</v>
          </cell>
        </row>
        <row r="469">
          <cell r="AI469">
            <v>0</v>
          </cell>
        </row>
        <row r="470">
          <cell r="AI470">
            <v>0</v>
          </cell>
        </row>
        <row r="471">
          <cell r="AI471">
            <v>0</v>
          </cell>
        </row>
        <row r="472">
          <cell r="AI472">
            <v>0</v>
          </cell>
        </row>
        <row r="473">
          <cell r="AI473">
            <v>0</v>
          </cell>
        </row>
        <row r="474">
          <cell r="AI474">
            <v>0</v>
          </cell>
        </row>
        <row r="475">
          <cell r="AI475">
            <v>0</v>
          </cell>
        </row>
        <row r="476">
          <cell r="AI476">
            <v>0</v>
          </cell>
        </row>
        <row r="477">
          <cell r="AI477">
            <v>0</v>
          </cell>
        </row>
        <row r="478">
          <cell r="AI478">
            <v>0</v>
          </cell>
        </row>
        <row r="479">
          <cell r="AI479">
            <v>0</v>
          </cell>
        </row>
        <row r="480">
          <cell r="AI480">
            <v>0</v>
          </cell>
        </row>
        <row r="481">
          <cell r="AI481">
            <v>0</v>
          </cell>
        </row>
        <row r="482">
          <cell r="AI482">
            <v>0</v>
          </cell>
        </row>
        <row r="483">
          <cell r="AI483">
            <v>0</v>
          </cell>
        </row>
        <row r="484">
          <cell r="AI484">
            <v>0</v>
          </cell>
        </row>
        <row r="485">
          <cell r="AI485">
            <v>0</v>
          </cell>
        </row>
        <row r="486">
          <cell r="AI486">
            <v>0</v>
          </cell>
        </row>
        <row r="487">
          <cell r="AI487">
            <v>0</v>
          </cell>
        </row>
        <row r="488">
          <cell r="AI488">
            <v>0</v>
          </cell>
        </row>
        <row r="489">
          <cell r="AI489">
            <v>0</v>
          </cell>
        </row>
        <row r="490">
          <cell r="AI490">
            <v>0</v>
          </cell>
        </row>
        <row r="491">
          <cell r="AI491">
            <v>0</v>
          </cell>
        </row>
        <row r="492">
          <cell r="AI492">
            <v>0</v>
          </cell>
        </row>
        <row r="493">
          <cell r="AI493">
            <v>0</v>
          </cell>
        </row>
        <row r="494">
          <cell r="AI494">
            <v>0</v>
          </cell>
        </row>
        <row r="495">
          <cell r="AI495">
            <v>0</v>
          </cell>
        </row>
        <row r="496">
          <cell r="AI496">
            <v>0</v>
          </cell>
        </row>
        <row r="497">
          <cell r="AI497">
            <v>0</v>
          </cell>
        </row>
        <row r="498">
          <cell r="AI498">
            <v>0</v>
          </cell>
        </row>
        <row r="499">
          <cell r="AI499">
            <v>0</v>
          </cell>
        </row>
        <row r="500">
          <cell r="AI500">
            <v>0</v>
          </cell>
        </row>
        <row r="501">
          <cell r="AI501">
            <v>0</v>
          </cell>
        </row>
        <row r="502">
          <cell r="AI502">
            <v>0</v>
          </cell>
        </row>
        <row r="503">
          <cell r="AI503">
            <v>0</v>
          </cell>
        </row>
        <row r="504">
          <cell r="AI504">
            <v>0</v>
          </cell>
        </row>
        <row r="505">
          <cell r="AI505">
            <v>0</v>
          </cell>
        </row>
        <row r="506">
          <cell r="AI506">
            <v>0</v>
          </cell>
        </row>
        <row r="507">
          <cell r="AI507">
            <v>0</v>
          </cell>
        </row>
        <row r="508">
          <cell r="AI508">
            <v>0</v>
          </cell>
        </row>
        <row r="509">
          <cell r="AI509">
            <v>0</v>
          </cell>
        </row>
        <row r="510">
          <cell r="AI510">
            <v>0</v>
          </cell>
        </row>
        <row r="511">
          <cell r="AI511">
            <v>0</v>
          </cell>
        </row>
        <row r="512">
          <cell r="AI512">
            <v>0</v>
          </cell>
        </row>
        <row r="513">
          <cell r="AI513">
            <v>0</v>
          </cell>
        </row>
        <row r="514">
          <cell r="AI514">
            <v>0</v>
          </cell>
        </row>
        <row r="515">
          <cell r="AI515">
            <v>0</v>
          </cell>
        </row>
        <row r="516">
          <cell r="AI516">
            <v>0</v>
          </cell>
        </row>
        <row r="517">
          <cell r="AI517">
            <v>0</v>
          </cell>
        </row>
        <row r="518">
          <cell r="AI518">
            <v>0</v>
          </cell>
        </row>
        <row r="519">
          <cell r="AI519">
            <v>0</v>
          </cell>
        </row>
        <row r="520">
          <cell r="AI520">
            <v>0</v>
          </cell>
        </row>
        <row r="521">
          <cell r="AI521">
            <v>0</v>
          </cell>
        </row>
        <row r="522">
          <cell r="AI522">
            <v>0</v>
          </cell>
        </row>
        <row r="523">
          <cell r="AI523">
            <v>0</v>
          </cell>
        </row>
        <row r="524">
          <cell r="AI524">
            <v>0</v>
          </cell>
        </row>
        <row r="525">
          <cell r="AI525">
            <v>0</v>
          </cell>
        </row>
        <row r="526">
          <cell r="AI526">
            <v>0</v>
          </cell>
        </row>
        <row r="527">
          <cell r="AI527">
            <v>0</v>
          </cell>
        </row>
        <row r="528">
          <cell r="AI528">
            <v>0</v>
          </cell>
        </row>
        <row r="529">
          <cell r="AI529">
            <v>0</v>
          </cell>
        </row>
        <row r="530">
          <cell r="AI530">
            <v>0</v>
          </cell>
        </row>
      </sheetData>
      <sheetData sheetId="1"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INVE 213 (2)"/>
      <sheetName val="K390+550- N M1"/>
      <sheetName val="PESO -TARAS "/>
    </sheetNames>
    <sheetDataSet>
      <sheetData sheetId="0">
        <row r="3">
          <cell r="B3" t="str">
            <v>Terraplen Suelos Seleccionados</v>
          </cell>
        </row>
        <row r="4">
          <cell r="B4" t="str">
            <v>Terraplen Suelos Adecuados</v>
          </cell>
        </row>
        <row r="5">
          <cell r="B5" t="str">
            <v>Terraplen Suelos Tolerables</v>
          </cell>
        </row>
      </sheetData>
      <sheetData sheetId="1" refreshError="1"/>
      <sheetData sheetId="2" refreshError="1"/>
      <sheetData sheetId="3"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NANCIERO"/>
      <sheetName val="Resumen"/>
      <sheetName val="Control Fondeos"/>
      <sheetName val="IPC"/>
      <sheetName val="Calculo intereses"/>
    </sheetNames>
    <sheetDataSet>
      <sheetData sheetId="0" refreshError="1"/>
      <sheetData sheetId="1" refreshError="1"/>
      <sheetData sheetId="2" refreshError="1"/>
      <sheetData sheetId="3">
        <row r="13">
          <cell r="S13">
            <v>105.7</v>
          </cell>
        </row>
        <row r="14">
          <cell r="S14">
            <v>105.36</v>
          </cell>
        </row>
      </sheetData>
      <sheetData sheetId="4"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dimension ref="A2:AM349"/>
  <sheetViews>
    <sheetView showGridLines="0" tabSelected="1" topLeftCell="A37" zoomScale="60" zoomScaleNormal="60" zoomScaleSheetLayoutView="70" zoomScalePageLayoutView="95" workbookViewId="0">
      <selection activeCell="B44" sqref="B44:T44"/>
    </sheetView>
  </sheetViews>
  <sheetFormatPr baseColWidth="10" defaultColWidth="10.7109375" defaultRowHeight="12.75" x14ac:dyDescent="0.2"/>
  <cols>
    <col min="1" max="1" width="2.42578125" style="1" customWidth="1"/>
    <col min="2" max="2" width="8.42578125" style="1" customWidth="1"/>
    <col min="3" max="3" width="10.5703125" style="1" customWidth="1"/>
    <col min="4" max="4" width="11.42578125" style="1" customWidth="1"/>
    <col min="5" max="5" width="13.42578125" style="1" customWidth="1"/>
    <col min="6" max="6" width="15" style="1" customWidth="1"/>
    <col min="7" max="7" width="14" style="1" customWidth="1"/>
    <col min="8" max="8" width="11.5703125" style="1" customWidth="1"/>
    <col min="9" max="9" width="23.42578125" style="25" customWidth="1"/>
    <col min="10" max="10" width="14.28515625" style="1" customWidth="1"/>
    <col min="11" max="11" width="12.42578125" style="1" customWidth="1"/>
    <col min="12" max="12" width="18.42578125" style="1" customWidth="1"/>
    <col min="13" max="13" width="7.42578125" style="1" customWidth="1"/>
    <col min="14" max="14" width="8.7109375" style="1" customWidth="1"/>
    <col min="15" max="15" width="15" style="1" customWidth="1"/>
    <col min="16" max="16" width="15.7109375" style="26" customWidth="1"/>
    <col min="17" max="17" width="18.5703125" style="26" customWidth="1"/>
    <col min="18" max="18" width="22.42578125" style="1" customWidth="1"/>
    <col min="19" max="19" width="8.42578125" style="1" customWidth="1"/>
    <col min="20" max="20" width="19.5703125" style="1" customWidth="1"/>
    <col min="21" max="21" width="10.7109375" style="1"/>
    <col min="22" max="22" width="11.42578125" style="1" bestFit="1" customWidth="1"/>
    <col min="23" max="23" width="10.7109375" style="1"/>
    <col min="24" max="24" width="11.42578125" style="1" bestFit="1" customWidth="1"/>
    <col min="25" max="26" width="12" style="1" bestFit="1" customWidth="1"/>
    <col min="27" max="27" width="13.42578125" style="1" bestFit="1" customWidth="1"/>
    <col min="28" max="16384" width="10.7109375" style="1"/>
  </cols>
  <sheetData>
    <row r="2" spans="2:20" ht="30" customHeight="1" x14ac:dyDescent="0.2">
      <c r="B2" s="498"/>
      <c r="C2" s="498"/>
      <c r="D2" s="498"/>
      <c r="E2" s="498"/>
      <c r="F2" s="241" t="s">
        <v>520</v>
      </c>
      <c r="G2" s="241"/>
      <c r="H2" s="241"/>
      <c r="I2" s="241"/>
      <c r="J2" s="241"/>
      <c r="K2" s="241"/>
      <c r="L2" s="241"/>
      <c r="M2" s="241"/>
      <c r="N2" s="241"/>
      <c r="O2" s="241"/>
      <c r="P2" s="241"/>
      <c r="Q2" s="241" t="s">
        <v>0</v>
      </c>
      <c r="R2" s="241"/>
      <c r="S2" s="498"/>
      <c r="T2" s="498"/>
    </row>
    <row r="3" spans="2:20" ht="30" customHeight="1" x14ac:dyDescent="0.2">
      <c r="B3" s="498"/>
      <c r="C3" s="498"/>
      <c r="D3" s="498"/>
      <c r="E3" s="498"/>
      <c r="F3" s="241" t="s">
        <v>521</v>
      </c>
      <c r="G3" s="241"/>
      <c r="H3" s="498" t="s">
        <v>1</v>
      </c>
      <c r="I3" s="498"/>
      <c r="J3" s="498"/>
      <c r="K3" s="498"/>
      <c r="L3" s="498"/>
      <c r="M3" s="498"/>
      <c r="N3" s="498"/>
      <c r="O3" s="498"/>
      <c r="P3" s="498"/>
      <c r="Q3" s="241" t="s">
        <v>2</v>
      </c>
      <c r="R3" s="241"/>
      <c r="S3" s="613"/>
      <c r="T3" s="613"/>
    </row>
    <row r="4" spans="2:20" ht="30" customHeight="1" x14ac:dyDescent="0.2">
      <c r="B4" s="498"/>
      <c r="C4" s="498"/>
      <c r="D4" s="498"/>
      <c r="E4" s="498"/>
      <c r="F4" s="241" t="s">
        <v>522</v>
      </c>
      <c r="G4" s="241"/>
      <c r="H4" s="498" t="s">
        <v>3</v>
      </c>
      <c r="I4" s="498"/>
      <c r="J4" s="498"/>
      <c r="K4" s="498"/>
      <c r="L4" s="498"/>
      <c r="M4" s="498"/>
      <c r="N4" s="498"/>
      <c r="O4" s="498"/>
      <c r="P4" s="498"/>
      <c r="Q4" s="241" t="s">
        <v>4</v>
      </c>
      <c r="R4" s="241"/>
      <c r="S4" s="609" t="s">
        <v>896</v>
      </c>
      <c r="T4" s="609"/>
    </row>
    <row r="5" spans="2:20" ht="14.25" x14ac:dyDescent="0.2">
      <c r="B5" s="610"/>
      <c r="C5" s="610"/>
      <c r="D5" s="610"/>
      <c r="E5" s="610"/>
      <c r="F5" s="610"/>
      <c r="G5" s="610"/>
      <c r="H5" s="610"/>
      <c r="I5" s="610"/>
      <c r="J5" s="610"/>
      <c r="K5" s="610"/>
      <c r="L5" s="610"/>
      <c r="M5" s="610"/>
      <c r="N5" s="610"/>
      <c r="O5" s="610"/>
      <c r="P5" s="610"/>
      <c r="Q5" s="610"/>
      <c r="R5" s="610"/>
      <c r="S5" s="610"/>
      <c r="T5" s="610"/>
    </row>
    <row r="6" spans="2:20" ht="22.5" customHeight="1" x14ac:dyDescent="0.2">
      <c r="B6" s="611" t="s">
        <v>5</v>
      </c>
      <c r="C6" s="611"/>
      <c r="D6" s="611"/>
      <c r="E6" s="611"/>
      <c r="F6" s="611"/>
      <c r="G6" s="611"/>
      <c r="H6" s="611"/>
      <c r="I6" s="611"/>
      <c r="J6" s="611"/>
      <c r="K6" s="611"/>
      <c r="L6" s="611"/>
      <c r="M6" s="611"/>
      <c r="N6" s="611"/>
      <c r="O6" s="611"/>
      <c r="P6" s="611"/>
      <c r="Q6" s="611"/>
      <c r="R6" s="611"/>
      <c r="S6" s="611"/>
      <c r="T6" s="611"/>
    </row>
    <row r="7" spans="2:20" ht="14.25" x14ac:dyDescent="0.2">
      <c r="B7" s="321"/>
      <c r="C7" s="321"/>
      <c r="D7" s="321"/>
      <c r="E7" s="321"/>
      <c r="F7" s="321"/>
      <c r="G7" s="321"/>
      <c r="H7" s="321"/>
      <c r="I7" s="321"/>
      <c r="J7" s="321"/>
      <c r="K7" s="321"/>
      <c r="L7" s="321"/>
      <c r="M7" s="321"/>
      <c r="N7" s="321"/>
      <c r="O7" s="321"/>
      <c r="P7" s="321"/>
      <c r="Q7" s="321"/>
      <c r="R7" s="321"/>
      <c r="S7" s="321"/>
      <c r="T7" s="321"/>
    </row>
    <row r="8" spans="2:20" ht="22.5" customHeight="1" x14ac:dyDescent="0.2">
      <c r="B8" s="612" t="s">
        <v>6</v>
      </c>
      <c r="C8" s="612"/>
      <c r="D8" s="612"/>
      <c r="E8" s="612"/>
      <c r="F8" s="612"/>
      <c r="G8" s="612"/>
      <c r="H8" s="612"/>
      <c r="I8" s="612"/>
      <c r="J8" s="612"/>
      <c r="K8" s="612"/>
      <c r="L8" s="612"/>
      <c r="M8" s="612"/>
      <c r="N8" s="612"/>
      <c r="O8" s="612"/>
      <c r="P8" s="612"/>
      <c r="Q8" s="612"/>
      <c r="R8" s="612"/>
      <c r="S8" s="612"/>
      <c r="T8" s="612"/>
    </row>
    <row r="9" spans="2:20" ht="22.5" customHeight="1" x14ac:dyDescent="0.2">
      <c r="B9" s="574" t="s">
        <v>7</v>
      </c>
      <c r="C9" s="588"/>
      <c r="D9" s="588"/>
      <c r="E9" s="588"/>
      <c r="F9" s="588"/>
      <c r="G9" s="588"/>
      <c r="H9" s="588"/>
      <c r="I9" s="588"/>
      <c r="J9" s="588"/>
      <c r="K9" s="588"/>
      <c r="L9" s="588"/>
      <c r="M9" s="588"/>
      <c r="N9" s="588"/>
      <c r="O9" s="588"/>
      <c r="P9" s="588"/>
      <c r="Q9" s="588"/>
      <c r="R9" s="588"/>
      <c r="S9" s="588"/>
      <c r="T9" s="575"/>
    </row>
    <row r="10" spans="2:20" ht="22.5" customHeight="1" x14ac:dyDescent="0.2">
      <c r="B10" s="431" t="s">
        <v>8</v>
      </c>
      <c r="C10" s="431"/>
      <c r="D10" s="431"/>
      <c r="E10" s="431"/>
      <c r="F10" s="589" t="s">
        <v>9</v>
      </c>
      <c r="G10" s="590"/>
      <c r="H10" s="590"/>
      <c r="I10" s="591"/>
      <c r="J10" s="595" t="s">
        <v>10</v>
      </c>
      <c r="K10" s="596"/>
      <c r="L10" s="596"/>
      <c r="M10" s="596"/>
      <c r="N10" s="597"/>
      <c r="O10" s="589" t="s">
        <v>11</v>
      </c>
      <c r="P10" s="590"/>
      <c r="Q10" s="591"/>
      <c r="R10" s="601" t="s">
        <v>12</v>
      </c>
      <c r="S10" s="601"/>
      <c r="T10" s="601"/>
    </row>
    <row r="11" spans="2:20" ht="22.5" customHeight="1" x14ac:dyDescent="0.2">
      <c r="B11" s="431"/>
      <c r="C11" s="431"/>
      <c r="D11" s="431"/>
      <c r="E11" s="431"/>
      <c r="F11" s="592"/>
      <c r="G11" s="593"/>
      <c r="H11" s="593"/>
      <c r="I11" s="594"/>
      <c r="J11" s="598"/>
      <c r="K11" s="599"/>
      <c r="L11" s="599"/>
      <c r="M11" s="599"/>
      <c r="N11" s="600"/>
      <c r="O11" s="592"/>
      <c r="P11" s="593"/>
      <c r="Q11" s="594"/>
      <c r="R11" s="601"/>
      <c r="S11" s="601"/>
      <c r="T11" s="601"/>
    </row>
    <row r="12" spans="2:20" ht="168" customHeight="1" x14ac:dyDescent="0.2">
      <c r="B12" s="557" t="s">
        <v>13</v>
      </c>
      <c r="C12" s="558"/>
      <c r="D12" s="558"/>
      <c r="E12" s="559"/>
      <c r="F12" s="535" t="s">
        <v>619</v>
      </c>
      <c r="G12" s="536"/>
      <c r="H12" s="536"/>
      <c r="I12" s="537"/>
      <c r="J12" s="553" t="s">
        <v>620</v>
      </c>
      <c r="K12" s="554"/>
      <c r="L12" s="554"/>
      <c r="M12" s="554"/>
      <c r="N12" s="555"/>
      <c r="O12" s="535" t="s">
        <v>622</v>
      </c>
      <c r="P12" s="536"/>
      <c r="Q12" s="537"/>
      <c r="R12" s="603" t="s">
        <v>700</v>
      </c>
      <c r="S12" s="604"/>
      <c r="T12" s="605"/>
    </row>
    <row r="13" spans="2:20" ht="168" customHeight="1" x14ac:dyDescent="0.2">
      <c r="B13" s="563"/>
      <c r="C13" s="564"/>
      <c r="D13" s="564"/>
      <c r="E13" s="565"/>
      <c r="F13" s="541"/>
      <c r="G13" s="542"/>
      <c r="H13" s="542"/>
      <c r="I13" s="543"/>
      <c r="J13" s="553" t="s">
        <v>621</v>
      </c>
      <c r="K13" s="554"/>
      <c r="L13" s="554"/>
      <c r="M13" s="554"/>
      <c r="N13" s="555"/>
      <c r="O13" s="541"/>
      <c r="P13" s="542"/>
      <c r="Q13" s="543"/>
      <c r="R13" s="614"/>
      <c r="S13" s="615"/>
      <c r="T13" s="616"/>
    </row>
    <row r="14" spans="2:20" ht="409.6" customHeight="1" x14ac:dyDescent="0.2">
      <c r="B14" s="557" t="s">
        <v>14</v>
      </c>
      <c r="C14" s="558"/>
      <c r="D14" s="558"/>
      <c r="E14" s="559"/>
      <c r="F14" s="535" t="s">
        <v>523</v>
      </c>
      <c r="G14" s="536"/>
      <c r="H14" s="536"/>
      <c r="I14" s="537"/>
      <c r="J14" s="535" t="s">
        <v>618</v>
      </c>
      <c r="K14" s="536"/>
      <c r="L14" s="536"/>
      <c r="M14" s="536"/>
      <c r="N14" s="537"/>
      <c r="O14" s="535" t="s">
        <v>623</v>
      </c>
      <c r="P14" s="536"/>
      <c r="Q14" s="537"/>
      <c r="R14" s="603" t="s">
        <v>701</v>
      </c>
      <c r="S14" s="604"/>
      <c r="T14" s="605"/>
    </row>
    <row r="15" spans="2:20" ht="351.6" customHeight="1" x14ac:dyDescent="0.2">
      <c r="B15" s="560"/>
      <c r="C15" s="561"/>
      <c r="D15" s="561"/>
      <c r="E15" s="562"/>
      <c r="F15" s="538"/>
      <c r="G15" s="539"/>
      <c r="H15" s="539"/>
      <c r="I15" s="540"/>
      <c r="J15" s="538"/>
      <c r="K15" s="539"/>
      <c r="L15" s="539"/>
      <c r="M15" s="539"/>
      <c r="N15" s="540"/>
      <c r="O15" s="538"/>
      <c r="P15" s="539"/>
      <c r="Q15" s="540"/>
      <c r="R15" s="606"/>
      <c r="S15" s="607"/>
      <c r="T15" s="608"/>
    </row>
    <row r="16" spans="2:20" ht="409.6" customHeight="1" x14ac:dyDescent="0.2">
      <c r="B16" s="557" t="s">
        <v>15</v>
      </c>
      <c r="C16" s="558"/>
      <c r="D16" s="558"/>
      <c r="E16" s="559"/>
      <c r="F16" s="535" t="s">
        <v>637</v>
      </c>
      <c r="G16" s="536"/>
      <c r="H16" s="536"/>
      <c r="I16" s="537"/>
      <c r="J16" s="535" t="s">
        <v>121</v>
      </c>
      <c r="K16" s="536"/>
      <c r="L16" s="536"/>
      <c r="M16" s="536"/>
      <c r="N16" s="537"/>
      <c r="O16" s="535" t="s">
        <v>617</v>
      </c>
      <c r="P16" s="536"/>
      <c r="Q16" s="537"/>
      <c r="R16" s="343" t="s">
        <v>702</v>
      </c>
      <c r="S16" s="344"/>
      <c r="T16" s="345"/>
    </row>
    <row r="17" spans="2:20" ht="409.6" customHeight="1" x14ac:dyDescent="0.2">
      <c r="B17" s="560"/>
      <c r="C17" s="561"/>
      <c r="D17" s="561"/>
      <c r="E17" s="562"/>
      <c r="F17" s="538"/>
      <c r="G17" s="539"/>
      <c r="H17" s="539"/>
      <c r="I17" s="540"/>
      <c r="J17" s="538"/>
      <c r="K17" s="539"/>
      <c r="L17" s="539"/>
      <c r="M17" s="539"/>
      <c r="N17" s="540"/>
      <c r="O17" s="538"/>
      <c r="P17" s="539"/>
      <c r="Q17" s="540"/>
      <c r="R17" s="396"/>
      <c r="S17" s="397"/>
      <c r="T17" s="398"/>
    </row>
    <row r="18" spans="2:20" ht="41.45" customHeight="1" x14ac:dyDescent="0.2">
      <c r="B18" s="563"/>
      <c r="C18" s="564"/>
      <c r="D18" s="564"/>
      <c r="E18" s="565"/>
      <c r="F18" s="541"/>
      <c r="G18" s="542"/>
      <c r="H18" s="542"/>
      <c r="I18" s="543"/>
      <c r="J18" s="541"/>
      <c r="K18" s="542"/>
      <c r="L18" s="542"/>
      <c r="M18" s="542"/>
      <c r="N18" s="543"/>
      <c r="O18" s="541"/>
      <c r="P18" s="542"/>
      <c r="Q18" s="543"/>
      <c r="R18" s="346"/>
      <c r="S18" s="347"/>
      <c r="T18" s="348"/>
    </row>
    <row r="19" spans="2:20" ht="409.6" customHeight="1" x14ac:dyDescent="0.2">
      <c r="B19" s="557" t="s">
        <v>16</v>
      </c>
      <c r="C19" s="558"/>
      <c r="D19" s="558"/>
      <c r="E19" s="559"/>
      <c r="F19" s="535" t="s">
        <v>616</v>
      </c>
      <c r="G19" s="536"/>
      <c r="H19" s="536"/>
      <c r="I19" s="537"/>
      <c r="J19" s="535" t="s">
        <v>614</v>
      </c>
      <c r="K19" s="536"/>
      <c r="L19" s="536"/>
      <c r="M19" s="536"/>
      <c r="N19" s="537"/>
      <c r="O19" s="343" t="s">
        <v>615</v>
      </c>
      <c r="P19" s="344"/>
      <c r="Q19" s="345"/>
      <c r="R19" s="544"/>
      <c r="S19" s="545"/>
      <c r="T19" s="546"/>
    </row>
    <row r="20" spans="2:20" ht="409.6" customHeight="1" x14ac:dyDescent="0.2">
      <c r="B20" s="560"/>
      <c r="C20" s="561"/>
      <c r="D20" s="561"/>
      <c r="E20" s="562"/>
      <c r="F20" s="538"/>
      <c r="G20" s="539"/>
      <c r="H20" s="539"/>
      <c r="I20" s="540"/>
      <c r="J20" s="538"/>
      <c r="K20" s="539"/>
      <c r="L20" s="539"/>
      <c r="M20" s="539"/>
      <c r="N20" s="540"/>
      <c r="O20" s="396"/>
      <c r="P20" s="397"/>
      <c r="Q20" s="398"/>
      <c r="R20" s="547"/>
      <c r="S20" s="548"/>
      <c r="T20" s="549"/>
    </row>
    <row r="21" spans="2:20" ht="409.6" customHeight="1" x14ac:dyDescent="0.2">
      <c r="B21" s="560"/>
      <c r="C21" s="561"/>
      <c r="D21" s="561"/>
      <c r="E21" s="562"/>
      <c r="F21" s="538"/>
      <c r="G21" s="539"/>
      <c r="H21" s="539"/>
      <c r="I21" s="540"/>
      <c r="J21" s="538"/>
      <c r="K21" s="539"/>
      <c r="L21" s="539"/>
      <c r="M21" s="539"/>
      <c r="N21" s="540"/>
      <c r="O21" s="396"/>
      <c r="P21" s="397"/>
      <c r="Q21" s="398"/>
      <c r="R21" s="547"/>
      <c r="S21" s="548"/>
      <c r="T21" s="549"/>
    </row>
    <row r="22" spans="2:20" ht="200.45" customHeight="1" x14ac:dyDescent="0.2">
      <c r="B22" s="563"/>
      <c r="C22" s="564"/>
      <c r="D22" s="564"/>
      <c r="E22" s="565"/>
      <c r="F22" s="541"/>
      <c r="G22" s="542"/>
      <c r="H22" s="542"/>
      <c r="I22" s="543"/>
      <c r="J22" s="541"/>
      <c r="K22" s="542"/>
      <c r="L22" s="542"/>
      <c r="M22" s="542"/>
      <c r="N22" s="543"/>
      <c r="O22" s="346"/>
      <c r="P22" s="347"/>
      <c r="Q22" s="348"/>
      <c r="R22" s="550"/>
      <c r="S22" s="551"/>
      <c r="T22" s="552"/>
    </row>
    <row r="23" spans="2:20" ht="107.45" customHeight="1" x14ac:dyDescent="0.2">
      <c r="B23" s="557" t="s">
        <v>17</v>
      </c>
      <c r="C23" s="558"/>
      <c r="D23" s="558"/>
      <c r="E23" s="559"/>
      <c r="F23" s="535" t="s">
        <v>624</v>
      </c>
      <c r="G23" s="536"/>
      <c r="H23" s="536"/>
      <c r="I23" s="537"/>
      <c r="J23" s="553" t="s">
        <v>18</v>
      </c>
      <c r="K23" s="554"/>
      <c r="L23" s="554"/>
      <c r="M23" s="554"/>
      <c r="N23" s="555"/>
      <c r="O23" s="535" t="s">
        <v>626</v>
      </c>
      <c r="P23" s="536"/>
      <c r="Q23" s="537"/>
      <c r="R23" s="535" t="s">
        <v>627</v>
      </c>
      <c r="S23" s="536"/>
      <c r="T23" s="537"/>
    </row>
    <row r="24" spans="2:20" ht="409.6" customHeight="1" x14ac:dyDescent="0.2">
      <c r="B24" s="560"/>
      <c r="C24" s="561"/>
      <c r="D24" s="561"/>
      <c r="E24" s="562"/>
      <c r="F24" s="538"/>
      <c r="G24" s="539"/>
      <c r="H24" s="539"/>
      <c r="I24" s="540"/>
      <c r="J24" s="535" t="s">
        <v>625</v>
      </c>
      <c r="K24" s="536"/>
      <c r="L24" s="536"/>
      <c r="M24" s="536"/>
      <c r="N24" s="537"/>
      <c r="O24" s="538"/>
      <c r="P24" s="539"/>
      <c r="Q24" s="540"/>
      <c r="R24" s="538"/>
      <c r="S24" s="539"/>
      <c r="T24" s="540"/>
    </row>
    <row r="25" spans="2:20" ht="409.6" customHeight="1" x14ac:dyDescent="0.2">
      <c r="B25" s="560"/>
      <c r="C25" s="561"/>
      <c r="D25" s="561"/>
      <c r="E25" s="562"/>
      <c r="F25" s="538"/>
      <c r="G25" s="539"/>
      <c r="H25" s="539"/>
      <c r="I25" s="540"/>
      <c r="J25" s="538"/>
      <c r="K25" s="539"/>
      <c r="L25" s="539"/>
      <c r="M25" s="539"/>
      <c r="N25" s="540"/>
      <c r="O25" s="538"/>
      <c r="P25" s="539"/>
      <c r="Q25" s="540"/>
      <c r="R25" s="538"/>
      <c r="S25" s="539"/>
      <c r="T25" s="540"/>
    </row>
    <row r="26" spans="2:20" ht="409.6" customHeight="1" x14ac:dyDescent="0.2">
      <c r="B26" s="560"/>
      <c r="C26" s="561"/>
      <c r="D26" s="561"/>
      <c r="E26" s="562"/>
      <c r="F26" s="538"/>
      <c r="G26" s="539"/>
      <c r="H26" s="539"/>
      <c r="I26" s="540"/>
      <c r="J26" s="538"/>
      <c r="K26" s="539"/>
      <c r="L26" s="539"/>
      <c r="M26" s="539"/>
      <c r="N26" s="540"/>
      <c r="O26" s="538"/>
      <c r="P26" s="539"/>
      <c r="Q26" s="540"/>
      <c r="R26" s="538"/>
      <c r="S26" s="539"/>
      <c r="T26" s="540"/>
    </row>
    <row r="27" spans="2:20" ht="144" customHeight="1" x14ac:dyDescent="0.2">
      <c r="B27" s="563"/>
      <c r="C27" s="564"/>
      <c r="D27" s="564"/>
      <c r="E27" s="565"/>
      <c r="F27" s="541"/>
      <c r="G27" s="542"/>
      <c r="H27" s="542"/>
      <c r="I27" s="543"/>
      <c r="J27" s="541"/>
      <c r="K27" s="542"/>
      <c r="L27" s="542"/>
      <c r="M27" s="542"/>
      <c r="N27" s="543"/>
      <c r="O27" s="541"/>
      <c r="P27" s="542"/>
      <c r="Q27" s="543"/>
      <c r="R27" s="541"/>
      <c r="S27" s="542"/>
      <c r="T27" s="543"/>
    </row>
    <row r="28" spans="2:20" ht="82.5" customHeight="1" x14ac:dyDescent="0.2">
      <c r="B28" s="241" t="s">
        <v>19</v>
      </c>
      <c r="C28" s="241"/>
      <c r="D28" s="241"/>
      <c r="E28" s="241"/>
      <c r="F28" s="553" t="s">
        <v>628</v>
      </c>
      <c r="G28" s="554"/>
      <c r="H28" s="554"/>
      <c r="I28" s="555"/>
      <c r="J28" s="556" t="s">
        <v>122</v>
      </c>
      <c r="K28" s="556"/>
      <c r="L28" s="556"/>
      <c r="M28" s="556"/>
      <c r="N28" s="556"/>
      <c r="O28" s="553" t="s">
        <v>123</v>
      </c>
      <c r="P28" s="554"/>
      <c r="Q28" s="555"/>
      <c r="R28" s="525"/>
      <c r="S28" s="526"/>
      <c r="T28" s="527"/>
    </row>
    <row r="29" spans="2:20" ht="133.9" customHeight="1" x14ac:dyDescent="0.2">
      <c r="B29" s="241" t="s">
        <v>20</v>
      </c>
      <c r="C29" s="241"/>
      <c r="D29" s="241"/>
      <c r="E29" s="241"/>
      <c r="F29" s="535" t="s">
        <v>630</v>
      </c>
      <c r="G29" s="536"/>
      <c r="H29" s="536"/>
      <c r="I29" s="537"/>
      <c r="J29" s="553" t="s">
        <v>631</v>
      </c>
      <c r="K29" s="554"/>
      <c r="L29" s="554"/>
      <c r="M29" s="554"/>
      <c r="N29" s="555"/>
      <c r="O29" s="553" t="s">
        <v>629</v>
      </c>
      <c r="P29" s="554"/>
      <c r="Q29" s="554"/>
      <c r="R29" s="279" t="s">
        <v>703</v>
      </c>
      <c r="S29" s="526"/>
      <c r="T29" s="527"/>
    </row>
    <row r="30" spans="2:20" ht="237.6" customHeight="1" x14ac:dyDescent="0.2">
      <c r="B30" s="241" t="s">
        <v>21</v>
      </c>
      <c r="C30" s="241"/>
      <c r="D30" s="241"/>
      <c r="E30" s="241"/>
      <c r="F30" s="525"/>
      <c r="G30" s="526"/>
      <c r="H30" s="526"/>
      <c r="I30" s="527"/>
      <c r="J30" s="602"/>
      <c r="K30" s="602"/>
      <c r="L30" s="602"/>
      <c r="M30" s="602"/>
      <c r="N30" s="602"/>
      <c r="O30" s="553" t="s">
        <v>632</v>
      </c>
      <c r="P30" s="554"/>
      <c r="Q30" s="555"/>
      <c r="R30" s="525"/>
      <c r="S30" s="526"/>
      <c r="T30" s="527"/>
    </row>
    <row r="31" spans="2:20" ht="409.6" customHeight="1" x14ac:dyDescent="0.2">
      <c r="B31" s="557" t="s">
        <v>22</v>
      </c>
      <c r="C31" s="558"/>
      <c r="D31" s="558"/>
      <c r="E31" s="559"/>
      <c r="F31" s="535" t="s">
        <v>524</v>
      </c>
      <c r="G31" s="536"/>
      <c r="H31" s="536"/>
      <c r="I31" s="537"/>
      <c r="J31" s="535" t="s">
        <v>633</v>
      </c>
      <c r="K31" s="536"/>
      <c r="L31" s="536"/>
      <c r="M31" s="536"/>
      <c r="N31" s="537"/>
      <c r="O31" s="535" t="s">
        <v>125</v>
      </c>
      <c r="P31" s="536"/>
      <c r="Q31" s="537"/>
      <c r="R31" s="535" t="s">
        <v>124</v>
      </c>
      <c r="S31" s="536"/>
      <c r="T31" s="537"/>
    </row>
    <row r="32" spans="2:20" ht="15" customHeight="1" x14ac:dyDescent="0.2">
      <c r="B32" s="563"/>
      <c r="C32" s="564"/>
      <c r="D32" s="564"/>
      <c r="E32" s="565"/>
      <c r="F32" s="541"/>
      <c r="G32" s="542"/>
      <c r="H32" s="542"/>
      <c r="I32" s="543"/>
      <c r="J32" s="541"/>
      <c r="K32" s="542"/>
      <c r="L32" s="542"/>
      <c r="M32" s="542"/>
      <c r="N32" s="543"/>
      <c r="O32" s="541"/>
      <c r="P32" s="542"/>
      <c r="Q32" s="543"/>
      <c r="R32" s="541"/>
      <c r="S32" s="542"/>
      <c r="T32" s="543"/>
    </row>
    <row r="33" spans="2:20" ht="409.15" customHeight="1" x14ac:dyDescent="0.2">
      <c r="B33" s="557" t="s">
        <v>23</v>
      </c>
      <c r="C33" s="558"/>
      <c r="D33" s="558"/>
      <c r="E33" s="559"/>
      <c r="F33" s="535" t="s">
        <v>634</v>
      </c>
      <c r="G33" s="536"/>
      <c r="H33" s="536"/>
      <c r="I33" s="537"/>
      <c r="J33" s="343" t="s">
        <v>635</v>
      </c>
      <c r="K33" s="344"/>
      <c r="L33" s="344"/>
      <c r="M33" s="344"/>
      <c r="N33" s="345"/>
      <c r="O33" s="343" t="s">
        <v>636</v>
      </c>
      <c r="P33" s="344"/>
      <c r="Q33" s="345"/>
      <c r="R33" s="343"/>
      <c r="S33" s="344"/>
      <c r="T33" s="345"/>
    </row>
    <row r="34" spans="2:20" ht="79.900000000000006" customHeight="1" x14ac:dyDescent="0.2">
      <c r="B34" s="563"/>
      <c r="C34" s="564"/>
      <c r="D34" s="564"/>
      <c r="E34" s="565"/>
      <c r="F34" s="541"/>
      <c r="G34" s="542"/>
      <c r="H34" s="542"/>
      <c r="I34" s="543"/>
      <c r="J34" s="346"/>
      <c r="K34" s="347"/>
      <c r="L34" s="347"/>
      <c r="M34" s="347"/>
      <c r="N34" s="348"/>
      <c r="O34" s="346"/>
      <c r="P34" s="347"/>
      <c r="Q34" s="348"/>
      <c r="R34" s="346"/>
      <c r="S34" s="347"/>
      <c r="T34" s="348"/>
    </row>
    <row r="35" spans="2:20" ht="409.6" customHeight="1" x14ac:dyDescent="0.2">
      <c r="B35" s="241" t="s">
        <v>24</v>
      </c>
      <c r="C35" s="241"/>
      <c r="D35" s="241"/>
      <c r="E35" s="241"/>
      <c r="F35" s="321"/>
      <c r="G35" s="321"/>
      <c r="H35" s="321"/>
      <c r="I35" s="321"/>
      <c r="J35" s="321" t="s">
        <v>126</v>
      </c>
      <c r="K35" s="321"/>
      <c r="L35" s="321"/>
      <c r="M35" s="321"/>
      <c r="N35" s="321"/>
      <c r="O35" s="617" t="s">
        <v>704</v>
      </c>
      <c r="P35" s="617"/>
      <c r="Q35" s="617"/>
      <c r="R35" s="321"/>
      <c r="S35" s="321"/>
      <c r="T35" s="321"/>
    </row>
    <row r="36" spans="2:20" ht="206.45" customHeight="1" x14ac:dyDescent="0.2">
      <c r="B36" s="241"/>
      <c r="C36" s="241"/>
      <c r="D36" s="241"/>
      <c r="E36" s="241"/>
      <c r="F36" s="321"/>
      <c r="G36" s="321"/>
      <c r="H36" s="321"/>
      <c r="I36" s="321"/>
      <c r="J36" s="321"/>
      <c r="K36" s="321"/>
      <c r="L36" s="321"/>
      <c r="M36" s="321"/>
      <c r="N36" s="321"/>
      <c r="O36" s="617"/>
      <c r="P36" s="617"/>
      <c r="Q36" s="617"/>
      <c r="R36" s="321"/>
      <c r="S36" s="321"/>
      <c r="T36" s="321"/>
    </row>
    <row r="37" spans="2:20" ht="30" customHeight="1" x14ac:dyDescent="0.2">
      <c r="B37" s="571" t="s">
        <v>111</v>
      </c>
      <c r="C37" s="572"/>
      <c r="D37" s="572"/>
      <c r="E37" s="572"/>
      <c r="F37" s="572"/>
      <c r="G37" s="572"/>
      <c r="H37" s="572"/>
      <c r="I37" s="572"/>
      <c r="J37" s="572"/>
      <c r="K37" s="572"/>
      <c r="L37" s="572"/>
      <c r="M37" s="572"/>
      <c r="N37" s="572"/>
      <c r="O37" s="572"/>
      <c r="P37" s="572"/>
      <c r="Q37" s="572"/>
      <c r="R37" s="572"/>
      <c r="S37" s="572"/>
      <c r="T37" s="573"/>
    </row>
    <row r="38" spans="2:20" ht="22.5" customHeight="1" x14ac:dyDescent="0.2">
      <c r="B38" s="242" t="s">
        <v>25</v>
      </c>
      <c r="C38" s="358"/>
      <c r="D38" s="358"/>
      <c r="E38" s="358"/>
      <c r="F38" s="358"/>
      <c r="G38" s="358"/>
      <c r="H38" s="243"/>
      <c r="I38" s="242" t="s">
        <v>26</v>
      </c>
      <c r="J38" s="243"/>
      <c r="K38" s="242" t="s">
        <v>4</v>
      </c>
      <c r="L38" s="243"/>
      <c r="M38" s="242" t="s">
        <v>27</v>
      </c>
      <c r="N38" s="358"/>
      <c r="O38" s="358"/>
      <c r="P38" s="358"/>
      <c r="Q38" s="358"/>
      <c r="R38" s="243"/>
      <c r="S38" s="242" t="s">
        <v>4</v>
      </c>
      <c r="T38" s="243"/>
    </row>
    <row r="39" spans="2:20" ht="22.5" customHeight="1" x14ac:dyDescent="0.2">
      <c r="B39" s="245" t="s">
        <v>1156</v>
      </c>
      <c r="C39" s="245"/>
      <c r="D39" s="245"/>
      <c r="E39" s="245"/>
      <c r="F39" s="245"/>
      <c r="G39" s="245"/>
      <c r="H39" s="245"/>
      <c r="I39" s="321" t="s">
        <v>1157</v>
      </c>
      <c r="J39" s="321"/>
      <c r="K39" s="1153">
        <v>43782</v>
      </c>
      <c r="L39" s="1153"/>
      <c r="M39" s="321" t="s">
        <v>1158</v>
      </c>
      <c r="N39" s="321"/>
      <c r="O39" s="321"/>
      <c r="P39" s="321"/>
      <c r="Q39" s="321"/>
      <c r="R39" s="321"/>
      <c r="S39" s="217"/>
      <c r="T39" s="214"/>
    </row>
    <row r="40" spans="2:20" ht="55.5" customHeight="1" x14ac:dyDescent="0.2">
      <c r="B40" s="1154" t="s">
        <v>1159</v>
      </c>
      <c r="C40" s="1155"/>
      <c r="D40" s="1155"/>
      <c r="E40" s="1155"/>
      <c r="F40" s="1155"/>
      <c r="G40" s="1155"/>
      <c r="H40" s="1156"/>
      <c r="I40" s="1157" t="s">
        <v>1160</v>
      </c>
      <c r="J40" s="1158"/>
      <c r="K40" s="1159">
        <v>43985</v>
      </c>
      <c r="L40" s="1160"/>
      <c r="M40" s="1157" t="s">
        <v>1158</v>
      </c>
      <c r="N40" s="1161"/>
      <c r="O40" s="1161"/>
      <c r="P40" s="1161"/>
      <c r="Q40" s="1161"/>
      <c r="R40" s="1158"/>
      <c r="S40" s="217"/>
      <c r="T40" s="214"/>
    </row>
    <row r="41" spans="2:20" ht="39" customHeight="1" x14ac:dyDescent="0.2">
      <c r="B41" s="1154" t="s">
        <v>1161</v>
      </c>
      <c r="C41" s="1155"/>
      <c r="D41" s="1155"/>
      <c r="E41" s="1155"/>
      <c r="F41" s="1155"/>
      <c r="G41" s="1155"/>
      <c r="H41" s="1156"/>
      <c r="I41" s="1157" t="s">
        <v>1162</v>
      </c>
      <c r="J41" s="1158"/>
      <c r="K41" s="1159">
        <v>43984</v>
      </c>
      <c r="L41" s="1160"/>
      <c r="M41" s="1157" t="s">
        <v>1158</v>
      </c>
      <c r="N41" s="1161"/>
      <c r="O41" s="1161"/>
      <c r="P41" s="1161"/>
      <c r="Q41" s="1161"/>
      <c r="R41" s="1158"/>
      <c r="S41" s="217"/>
      <c r="T41" s="214"/>
    </row>
    <row r="42" spans="2:20" ht="55.5" customHeight="1" x14ac:dyDescent="0.2">
      <c r="B42" s="618" t="s">
        <v>28</v>
      </c>
      <c r="C42" s="619"/>
      <c r="D42" s="619"/>
      <c r="E42" s="619"/>
      <c r="F42" s="619"/>
      <c r="G42" s="619"/>
      <c r="H42" s="619"/>
      <c r="I42" s="619"/>
      <c r="J42" s="619"/>
      <c r="K42" s="619"/>
      <c r="L42" s="619"/>
      <c r="M42" s="619"/>
      <c r="N42" s="619"/>
      <c r="O42" s="619"/>
      <c r="P42" s="619"/>
      <c r="Q42" s="619"/>
      <c r="R42" s="619"/>
      <c r="S42" s="619"/>
      <c r="T42" s="620"/>
    </row>
    <row r="43" spans="2:20" ht="14.25" customHeight="1" x14ac:dyDescent="0.2">
      <c r="B43" s="64"/>
      <c r="C43" s="65"/>
      <c r="D43" s="65"/>
      <c r="E43" s="65"/>
      <c r="F43" s="65"/>
      <c r="G43" s="65"/>
      <c r="H43" s="65"/>
      <c r="I43" s="65"/>
      <c r="J43" s="65"/>
      <c r="K43" s="65"/>
      <c r="L43" s="65"/>
      <c r="M43" s="65"/>
      <c r="N43" s="65"/>
      <c r="O43" s="65"/>
      <c r="P43" s="65"/>
      <c r="Q43" s="65"/>
      <c r="R43" s="65"/>
      <c r="S43" s="65"/>
      <c r="T43" s="66"/>
    </row>
    <row r="44" spans="2:20" ht="22.5" customHeight="1" x14ac:dyDescent="0.2">
      <c r="B44" s="612" t="s">
        <v>29</v>
      </c>
      <c r="C44" s="612"/>
      <c r="D44" s="612"/>
      <c r="E44" s="612"/>
      <c r="F44" s="612"/>
      <c r="G44" s="612"/>
      <c r="H44" s="612"/>
      <c r="I44" s="612"/>
      <c r="J44" s="612"/>
      <c r="K44" s="612"/>
      <c r="L44" s="612"/>
      <c r="M44" s="612"/>
      <c r="N44" s="612"/>
      <c r="O44" s="612"/>
      <c r="P44" s="612"/>
      <c r="Q44" s="612"/>
      <c r="R44" s="612"/>
      <c r="S44" s="612"/>
      <c r="T44" s="612"/>
    </row>
    <row r="45" spans="2:20" customFormat="1" ht="25.5" customHeight="1" x14ac:dyDescent="0.25">
      <c r="B45" s="574" t="s">
        <v>130</v>
      </c>
      <c r="C45" s="588"/>
      <c r="D45" s="588"/>
      <c r="E45" s="588"/>
      <c r="F45" s="588"/>
      <c r="G45" s="588"/>
      <c r="H45" s="588"/>
      <c r="I45" s="588"/>
      <c r="J45" s="588"/>
      <c r="K45" s="588"/>
      <c r="L45" s="588"/>
      <c r="M45" s="588"/>
      <c r="N45" s="588"/>
      <c r="O45" s="588"/>
      <c r="P45" s="588"/>
      <c r="Q45" s="588"/>
      <c r="R45" s="588"/>
      <c r="S45" s="588"/>
      <c r="T45" s="575"/>
    </row>
    <row r="46" spans="2:20" customFormat="1" ht="34.5" customHeight="1" x14ac:dyDescent="0.25">
      <c r="B46" s="74" t="s">
        <v>30</v>
      </c>
      <c r="C46" s="574" t="s">
        <v>131</v>
      </c>
      <c r="D46" s="575"/>
      <c r="E46" s="574" t="s">
        <v>525</v>
      </c>
      <c r="F46" s="588"/>
      <c r="G46" s="588"/>
      <c r="H46" s="575"/>
      <c r="I46" s="574" t="s">
        <v>31</v>
      </c>
      <c r="J46" s="588"/>
      <c r="K46" s="588"/>
      <c r="L46" s="588"/>
      <c r="M46" s="588"/>
      <c r="N46" s="588"/>
      <c r="O46" s="588"/>
      <c r="P46" s="588"/>
      <c r="Q46" s="588"/>
      <c r="R46" s="575"/>
      <c r="S46" s="574" t="s">
        <v>32</v>
      </c>
      <c r="T46" s="575"/>
    </row>
    <row r="47" spans="2:20" customFormat="1" ht="408.6" customHeight="1" x14ac:dyDescent="0.25">
      <c r="B47" s="585" t="s">
        <v>33</v>
      </c>
      <c r="C47" s="343" t="s">
        <v>127</v>
      </c>
      <c r="D47" s="345"/>
      <c r="E47" s="343" t="s">
        <v>526</v>
      </c>
      <c r="F47" s="344"/>
      <c r="G47" s="344"/>
      <c r="H47" s="345"/>
      <c r="I47" s="352" t="s">
        <v>649</v>
      </c>
      <c r="J47" s="353"/>
      <c r="K47" s="353"/>
      <c r="L47" s="353"/>
      <c r="M47" s="353"/>
      <c r="N47" s="353"/>
      <c r="O47" s="353"/>
      <c r="P47" s="353"/>
      <c r="Q47" s="353"/>
      <c r="R47" s="354"/>
      <c r="S47" s="579">
        <v>1</v>
      </c>
      <c r="T47" s="580"/>
    </row>
    <row r="48" spans="2:20" s="104" customFormat="1" ht="344.45" customHeight="1" x14ac:dyDescent="0.25">
      <c r="B48" s="586"/>
      <c r="C48" s="396"/>
      <c r="D48" s="398"/>
      <c r="E48" s="396"/>
      <c r="F48" s="483"/>
      <c r="G48" s="483"/>
      <c r="H48" s="398"/>
      <c r="I48" s="576"/>
      <c r="J48" s="577"/>
      <c r="K48" s="577"/>
      <c r="L48" s="577"/>
      <c r="M48" s="577"/>
      <c r="N48" s="577"/>
      <c r="O48" s="577"/>
      <c r="P48" s="577"/>
      <c r="Q48" s="577"/>
      <c r="R48" s="578"/>
      <c r="S48" s="581"/>
      <c r="T48" s="582"/>
    </row>
    <row r="49" spans="2:23" s="104" customFormat="1" ht="162" customHeight="1" x14ac:dyDescent="0.25">
      <c r="B49" s="586"/>
      <c r="C49" s="396"/>
      <c r="D49" s="398"/>
      <c r="E49" s="346"/>
      <c r="F49" s="347"/>
      <c r="G49" s="347"/>
      <c r="H49" s="348"/>
      <c r="I49" s="355"/>
      <c r="J49" s="356"/>
      <c r="K49" s="356"/>
      <c r="L49" s="356"/>
      <c r="M49" s="356"/>
      <c r="N49" s="356"/>
      <c r="O49" s="356"/>
      <c r="P49" s="356"/>
      <c r="Q49" s="356"/>
      <c r="R49" s="357"/>
      <c r="S49" s="583"/>
      <c r="T49" s="584"/>
    </row>
    <row r="50" spans="2:23" customFormat="1" ht="69.599999999999994" customHeight="1" x14ac:dyDescent="0.25">
      <c r="B50" s="586"/>
      <c r="C50" s="396"/>
      <c r="D50" s="398"/>
      <c r="E50" s="322" t="s">
        <v>527</v>
      </c>
      <c r="F50" s="323"/>
      <c r="G50" s="323"/>
      <c r="H50" s="324"/>
      <c r="I50" s="340" t="s">
        <v>492</v>
      </c>
      <c r="J50" s="341"/>
      <c r="K50" s="341"/>
      <c r="L50" s="341"/>
      <c r="M50" s="341"/>
      <c r="N50" s="341"/>
      <c r="O50" s="341"/>
      <c r="P50" s="341"/>
      <c r="Q50" s="341"/>
      <c r="R50" s="342"/>
      <c r="S50" s="529">
        <v>1</v>
      </c>
      <c r="T50" s="530"/>
    </row>
    <row r="51" spans="2:23" customFormat="1" ht="78" customHeight="1" x14ac:dyDescent="0.25">
      <c r="B51" s="586"/>
      <c r="C51" s="396"/>
      <c r="D51" s="483"/>
      <c r="E51" s="321" t="s">
        <v>528</v>
      </c>
      <c r="F51" s="321"/>
      <c r="G51" s="321"/>
      <c r="H51" s="321"/>
      <c r="I51" s="534" t="s">
        <v>587</v>
      </c>
      <c r="J51" s="534"/>
      <c r="K51" s="534"/>
      <c r="L51" s="534"/>
      <c r="M51" s="534"/>
      <c r="N51" s="534"/>
      <c r="O51" s="534"/>
      <c r="P51" s="534"/>
      <c r="Q51" s="534"/>
      <c r="R51" s="534"/>
      <c r="S51" s="569">
        <v>1</v>
      </c>
      <c r="T51" s="569"/>
    </row>
    <row r="52" spans="2:23" s="104" customFormat="1" ht="227.45" customHeight="1" x14ac:dyDescent="0.25">
      <c r="B52" s="586"/>
      <c r="C52" s="396"/>
      <c r="D52" s="483"/>
      <c r="E52" s="570" t="s">
        <v>638</v>
      </c>
      <c r="F52" s="570"/>
      <c r="G52" s="570"/>
      <c r="H52" s="570"/>
      <c r="I52" s="566" t="s">
        <v>650</v>
      </c>
      <c r="J52" s="566"/>
      <c r="K52" s="566"/>
      <c r="L52" s="566"/>
      <c r="M52" s="566"/>
      <c r="N52" s="566"/>
      <c r="O52" s="566"/>
      <c r="P52" s="566"/>
      <c r="Q52" s="566"/>
      <c r="R52" s="566"/>
      <c r="S52" s="567">
        <v>0.6</v>
      </c>
      <c r="T52" s="568"/>
    </row>
    <row r="53" spans="2:23" customFormat="1" ht="51.6" customHeight="1" x14ac:dyDescent="0.25">
      <c r="B53" s="586"/>
      <c r="C53" s="396"/>
      <c r="D53" s="483"/>
      <c r="E53" s="321" t="s">
        <v>529</v>
      </c>
      <c r="F53" s="321"/>
      <c r="G53" s="321"/>
      <c r="H53" s="321"/>
      <c r="I53" s="534" t="s">
        <v>421</v>
      </c>
      <c r="J53" s="534"/>
      <c r="K53" s="534"/>
      <c r="L53" s="534"/>
      <c r="M53" s="534"/>
      <c r="N53" s="534"/>
      <c r="O53" s="534"/>
      <c r="P53" s="534"/>
      <c r="Q53" s="534"/>
      <c r="R53" s="534"/>
      <c r="S53" s="569">
        <v>1</v>
      </c>
      <c r="T53" s="569"/>
    </row>
    <row r="54" spans="2:23" customFormat="1" ht="73.900000000000006" customHeight="1" x14ac:dyDescent="0.25">
      <c r="B54" s="586"/>
      <c r="C54" s="396"/>
      <c r="D54" s="398"/>
      <c r="E54" s="322" t="s">
        <v>530</v>
      </c>
      <c r="F54" s="323"/>
      <c r="G54" s="323"/>
      <c r="H54" s="324"/>
      <c r="I54" s="340" t="s">
        <v>506</v>
      </c>
      <c r="J54" s="341"/>
      <c r="K54" s="341"/>
      <c r="L54" s="341"/>
      <c r="M54" s="341"/>
      <c r="N54" s="341"/>
      <c r="O54" s="341"/>
      <c r="P54" s="341"/>
      <c r="Q54" s="341"/>
      <c r="R54" s="342"/>
      <c r="S54" s="529">
        <v>1</v>
      </c>
      <c r="T54" s="530"/>
    </row>
    <row r="55" spans="2:23" customFormat="1" ht="76.150000000000006" customHeight="1" x14ac:dyDescent="0.25">
      <c r="B55" s="586"/>
      <c r="C55" s="396"/>
      <c r="D55" s="398"/>
      <c r="E55" s="322" t="s">
        <v>531</v>
      </c>
      <c r="F55" s="323"/>
      <c r="G55" s="323"/>
      <c r="H55" s="324"/>
      <c r="I55" s="340" t="s">
        <v>128</v>
      </c>
      <c r="J55" s="341"/>
      <c r="K55" s="341"/>
      <c r="L55" s="341"/>
      <c r="M55" s="341"/>
      <c r="N55" s="341"/>
      <c r="O55" s="341"/>
      <c r="P55" s="341"/>
      <c r="Q55" s="341"/>
      <c r="R55" s="342"/>
      <c r="S55" s="529">
        <v>1</v>
      </c>
      <c r="T55" s="530"/>
    </row>
    <row r="56" spans="2:23" customFormat="1" ht="101.45" customHeight="1" x14ac:dyDescent="0.25">
      <c r="B56" s="586"/>
      <c r="C56" s="396"/>
      <c r="D56" s="398"/>
      <c r="E56" s="322" t="s">
        <v>532</v>
      </c>
      <c r="F56" s="323"/>
      <c r="G56" s="323"/>
      <c r="H56" s="324"/>
      <c r="I56" s="340" t="s">
        <v>639</v>
      </c>
      <c r="J56" s="341"/>
      <c r="K56" s="341"/>
      <c r="L56" s="341"/>
      <c r="M56" s="341"/>
      <c r="N56" s="341"/>
      <c r="O56" s="341"/>
      <c r="P56" s="341"/>
      <c r="Q56" s="341"/>
      <c r="R56" s="342"/>
      <c r="S56" s="529">
        <v>1</v>
      </c>
      <c r="T56" s="530"/>
    </row>
    <row r="57" spans="2:23" customFormat="1" ht="44.45" customHeight="1" x14ac:dyDescent="0.25">
      <c r="B57" s="586"/>
      <c r="C57" s="396"/>
      <c r="D57" s="398"/>
      <c r="E57" s="322" t="s">
        <v>533</v>
      </c>
      <c r="F57" s="323"/>
      <c r="G57" s="323"/>
      <c r="H57" s="324"/>
      <c r="I57" s="340" t="s">
        <v>112</v>
      </c>
      <c r="J57" s="341"/>
      <c r="K57" s="341"/>
      <c r="L57" s="341"/>
      <c r="M57" s="341"/>
      <c r="N57" s="341"/>
      <c r="O57" s="341"/>
      <c r="P57" s="341"/>
      <c r="Q57" s="341"/>
      <c r="R57" s="342"/>
      <c r="S57" s="529">
        <v>1</v>
      </c>
      <c r="T57" s="530"/>
    </row>
    <row r="58" spans="2:23" customFormat="1" ht="55.9" customHeight="1" x14ac:dyDescent="0.25">
      <c r="B58" s="586"/>
      <c r="C58" s="396"/>
      <c r="D58" s="398"/>
      <c r="E58" s="322" t="s">
        <v>534</v>
      </c>
      <c r="F58" s="323"/>
      <c r="G58" s="323"/>
      <c r="H58" s="324"/>
      <c r="I58" s="340" t="s">
        <v>441</v>
      </c>
      <c r="J58" s="341"/>
      <c r="K58" s="341"/>
      <c r="L58" s="341"/>
      <c r="M58" s="341"/>
      <c r="N58" s="341"/>
      <c r="O58" s="341"/>
      <c r="P58" s="341"/>
      <c r="Q58" s="341"/>
      <c r="R58" s="342"/>
      <c r="S58" s="529">
        <v>1</v>
      </c>
      <c r="T58" s="530"/>
    </row>
    <row r="59" spans="2:23" customFormat="1" ht="79.900000000000006" customHeight="1" x14ac:dyDescent="0.25">
      <c r="B59" s="587"/>
      <c r="C59" s="346"/>
      <c r="D59" s="348"/>
      <c r="E59" s="322" t="s">
        <v>535</v>
      </c>
      <c r="F59" s="323"/>
      <c r="G59" s="323"/>
      <c r="H59" s="324"/>
      <c r="I59" s="340" t="s">
        <v>507</v>
      </c>
      <c r="J59" s="341"/>
      <c r="K59" s="341"/>
      <c r="L59" s="341"/>
      <c r="M59" s="341"/>
      <c r="N59" s="341"/>
      <c r="O59" s="341"/>
      <c r="P59" s="341"/>
      <c r="Q59" s="341"/>
      <c r="R59" s="342"/>
      <c r="S59" s="529">
        <v>1</v>
      </c>
      <c r="T59" s="530"/>
    </row>
    <row r="60" spans="2:23" customFormat="1" ht="409.15" customHeight="1" x14ac:dyDescent="0.25">
      <c r="B60" s="628" t="s">
        <v>34</v>
      </c>
      <c r="C60" s="343" t="s">
        <v>35</v>
      </c>
      <c r="D60" s="345"/>
      <c r="E60" s="343" t="s">
        <v>526</v>
      </c>
      <c r="F60" s="344"/>
      <c r="G60" s="344"/>
      <c r="H60" s="345"/>
      <c r="I60" s="352" t="s">
        <v>651</v>
      </c>
      <c r="J60" s="353"/>
      <c r="K60" s="353"/>
      <c r="L60" s="353"/>
      <c r="M60" s="353"/>
      <c r="N60" s="353"/>
      <c r="O60" s="353"/>
      <c r="P60" s="353"/>
      <c r="Q60" s="353"/>
      <c r="R60" s="354"/>
      <c r="S60" s="529">
        <v>1</v>
      </c>
      <c r="T60" s="530"/>
    </row>
    <row r="61" spans="2:23" s="104" customFormat="1" ht="211.15" customHeight="1" x14ac:dyDescent="0.25">
      <c r="B61" s="629"/>
      <c r="C61" s="396"/>
      <c r="D61" s="398"/>
      <c r="E61" s="346"/>
      <c r="F61" s="347"/>
      <c r="G61" s="347"/>
      <c r="H61" s="348"/>
      <c r="I61" s="355"/>
      <c r="J61" s="356"/>
      <c r="K61" s="356"/>
      <c r="L61" s="356"/>
      <c r="M61" s="356"/>
      <c r="N61" s="356"/>
      <c r="O61" s="356"/>
      <c r="P61" s="356"/>
      <c r="Q61" s="356"/>
      <c r="R61" s="357"/>
      <c r="S61" s="127"/>
      <c r="T61" s="128"/>
    </row>
    <row r="62" spans="2:23" customFormat="1" ht="111" customHeight="1" x14ac:dyDescent="0.25">
      <c r="B62" s="629"/>
      <c r="C62" s="396"/>
      <c r="D62" s="398"/>
      <c r="E62" s="322" t="s">
        <v>536</v>
      </c>
      <c r="F62" s="323"/>
      <c r="G62" s="323"/>
      <c r="H62" s="324"/>
      <c r="I62" s="340" t="s">
        <v>588</v>
      </c>
      <c r="J62" s="341"/>
      <c r="K62" s="341"/>
      <c r="L62" s="341"/>
      <c r="M62" s="341"/>
      <c r="N62" s="341"/>
      <c r="O62" s="341"/>
      <c r="P62" s="341"/>
      <c r="Q62" s="341"/>
      <c r="R62" s="342"/>
      <c r="S62" s="529">
        <v>1</v>
      </c>
      <c r="T62" s="530"/>
      <c r="W62" s="125"/>
    </row>
    <row r="63" spans="2:23" customFormat="1" ht="97.9" customHeight="1" x14ac:dyDescent="0.25">
      <c r="B63" s="629"/>
      <c r="C63" s="396"/>
      <c r="D63" s="398"/>
      <c r="E63" s="322" t="s">
        <v>537</v>
      </c>
      <c r="F63" s="323"/>
      <c r="G63" s="323"/>
      <c r="H63" s="324"/>
      <c r="I63" s="340" t="s">
        <v>640</v>
      </c>
      <c r="J63" s="341"/>
      <c r="K63" s="341"/>
      <c r="L63" s="341"/>
      <c r="M63" s="341"/>
      <c r="N63" s="341"/>
      <c r="O63" s="341"/>
      <c r="P63" s="341"/>
      <c r="Q63" s="341"/>
      <c r="R63" s="342"/>
      <c r="S63" s="529">
        <v>1</v>
      </c>
      <c r="T63" s="530"/>
    </row>
    <row r="64" spans="2:23" customFormat="1" ht="67.5" customHeight="1" x14ac:dyDescent="0.25">
      <c r="B64" s="629"/>
      <c r="C64" s="396"/>
      <c r="D64" s="398"/>
      <c r="E64" s="322" t="s">
        <v>538</v>
      </c>
      <c r="F64" s="323"/>
      <c r="G64" s="323"/>
      <c r="H64" s="324"/>
      <c r="I64" s="340" t="s">
        <v>592</v>
      </c>
      <c r="J64" s="341"/>
      <c r="K64" s="341"/>
      <c r="L64" s="341"/>
      <c r="M64" s="341"/>
      <c r="N64" s="341"/>
      <c r="O64" s="341"/>
      <c r="P64" s="341"/>
      <c r="Q64" s="341"/>
      <c r="R64" s="342"/>
      <c r="S64" s="529">
        <v>1</v>
      </c>
      <c r="T64" s="530"/>
    </row>
    <row r="65" spans="2:20" customFormat="1" ht="85.5" customHeight="1" x14ac:dyDescent="0.25">
      <c r="B65" s="629"/>
      <c r="C65" s="396"/>
      <c r="D65" s="398"/>
      <c r="E65" s="322" t="s">
        <v>539</v>
      </c>
      <c r="F65" s="323"/>
      <c r="G65" s="323"/>
      <c r="H65" s="324"/>
      <c r="I65" s="340" t="s">
        <v>501</v>
      </c>
      <c r="J65" s="341"/>
      <c r="K65" s="341"/>
      <c r="L65" s="341"/>
      <c r="M65" s="341"/>
      <c r="N65" s="341"/>
      <c r="O65" s="341"/>
      <c r="P65" s="341"/>
      <c r="Q65" s="341"/>
      <c r="R65" s="342"/>
      <c r="S65" s="529">
        <v>1</v>
      </c>
      <c r="T65" s="530"/>
    </row>
    <row r="66" spans="2:20" customFormat="1" ht="135.6" customHeight="1" x14ac:dyDescent="0.25">
      <c r="B66" s="629"/>
      <c r="C66" s="396"/>
      <c r="D66" s="398"/>
      <c r="E66" s="322" t="s">
        <v>540</v>
      </c>
      <c r="F66" s="323"/>
      <c r="G66" s="323"/>
      <c r="H66" s="324"/>
      <c r="I66" s="340" t="s">
        <v>593</v>
      </c>
      <c r="J66" s="341"/>
      <c r="K66" s="341"/>
      <c r="L66" s="341"/>
      <c r="M66" s="341"/>
      <c r="N66" s="341"/>
      <c r="O66" s="341"/>
      <c r="P66" s="341"/>
      <c r="Q66" s="341"/>
      <c r="R66" s="342"/>
      <c r="S66" s="529">
        <v>1</v>
      </c>
      <c r="T66" s="530"/>
    </row>
    <row r="67" spans="2:20" customFormat="1" ht="135.6" customHeight="1" x14ac:dyDescent="0.25">
      <c r="B67" s="629"/>
      <c r="C67" s="396"/>
      <c r="D67" s="398"/>
      <c r="E67" s="322" t="s">
        <v>541</v>
      </c>
      <c r="F67" s="323"/>
      <c r="G67" s="323"/>
      <c r="H67" s="324"/>
      <c r="I67" s="340" t="s">
        <v>502</v>
      </c>
      <c r="J67" s="341"/>
      <c r="K67" s="341"/>
      <c r="L67" s="341"/>
      <c r="M67" s="341"/>
      <c r="N67" s="341"/>
      <c r="O67" s="341"/>
      <c r="P67" s="341"/>
      <c r="Q67" s="341"/>
      <c r="R67" s="342"/>
      <c r="S67" s="529">
        <v>1</v>
      </c>
      <c r="T67" s="530"/>
    </row>
    <row r="68" spans="2:20" customFormat="1" ht="73.150000000000006" customHeight="1" x14ac:dyDescent="0.25">
      <c r="B68" s="629"/>
      <c r="C68" s="396"/>
      <c r="D68" s="398"/>
      <c r="E68" s="322" t="s">
        <v>542</v>
      </c>
      <c r="F68" s="323"/>
      <c r="G68" s="323"/>
      <c r="H68" s="324"/>
      <c r="I68" s="349" t="s">
        <v>484</v>
      </c>
      <c r="J68" s="350"/>
      <c r="K68" s="350"/>
      <c r="L68" s="350"/>
      <c r="M68" s="350"/>
      <c r="N68" s="350"/>
      <c r="O68" s="350"/>
      <c r="P68" s="350"/>
      <c r="Q68" s="350"/>
      <c r="R68" s="351"/>
      <c r="S68" s="529">
        <v>1</v>
      </c>
      <c r="T68" s="530"/>
    </row>
    <row r="69" spans="2:20" customFormat="1" ht="152.65" customHeight="1" x14ac:dyDescent="0.25">
      <c r="B69" s="629"/>
      <c r="C69" s="396"/>
      <c r="D69" s="398"/>
      <c r="E69" s="322" t="s">
        <v>543</v>
      </c>
      <c r="F69" s="323"/>
      <c r="G69" s="323"/>
      <c r="H69" s="324"/>
      <c r="I69" s="340" t="s">
        <v>485</v>
      </c>
      <c r="J69" s="341"/>
      <c r="K69" s="341"/>
      <c r="L69" s="341"/>
      <c r="M69" s="341"/>
      <c r="N69" s="341"/>
      <c r="O69" s="341"/>
      <c r="P69" s="341"/>
      <c r="Q69" s="341"/>
      <c r="R69" s="342"/>
      <c r="S69" s="529">
        <v>0.7</v>
      </c>
      <c r="T69" s="530"/>
    </row>
    <row r="70" spans="2:20" customFormat="1" ht="50.25" customHeight="1" x14ac:dyDescent="0.25">
      <c r="B70" s="629"/>
      <c r="C70" s="396"/>
      <c r="D70" s="398"/>
      <c r="E70" s="322" t="s">
        <v>544</v>
      </c>
      <c r="F70" s="323"/>
      <c r="G70" s="323"/>
      <c r="H70" s="324"/>
      <c r="I70" s="340" t="s">
        <v>129</v>
      </c>
      <c r="J70" s="341"/>
      <c r="K70" s="341"/>
      <c r="L70" s="341"/>
      <c r="M70" s="341"/>
      <c r="N70" s="341"/>
      <c r="O70" s="341"/>
      <c r="P70" s="341"/>
      <c r="Q70" s="341"/>
      <c r="R70" s="342"/>
      <c r="S70" s="529">
        <v>1</v>
      </c>
      <c r="T70" s="530"/>
    </row>
    <row r="71" spans="2:20" customFormat="1" ht="60" customHeight="1" x14ac:dyDescent="0.25">
      <c r="B71" s="630"/>
      <c r="C71" s="346"/>
      <c r="D71" s="348"/>
      <c r="E71" s="322" t="s">
        <v>545</v>
      </c>
      <c r="F71" s="323"/>
      <c r="G71" s="323"/>
      <c r="H71" s="324"/>
      <c r="I71" s="349" t="s">
        <v>508</v>
      </c>
      <c r="J71" s="350"/>
      <c r="K71" s="350"/>
      <c r="L71" s="350"/>
      <c r="M71" s="350"/>
      <c r="N71" s="350"/>
      <c r="O71" s="350"/>
      <c r="P71" s="350"/>
      <c r="Q71" s="350"/>
      <c r="R71" s="351"/>
      <c r="S71" s="529">
        <v>0.6</v>
      </c>
      <c r="T71" s="530"/>
    </row>
    <row r="72" spans="2:20" customFormat="1" ht="81.599999999999994" customHeight="1" x14ac:dyDescent="0.25">
      <c r="B72" s="585" t="s">
        <v>422</v>
      </c>
      <c r="C72" s="343" t="s">
        <v>423</v>
      </c>
      <c r="D72" s="345"/>
      <c r="E72" s="322" t="s">
        <v>546</v>
      </c>
      <c r="F72" s="323"/>
      <c r="G72" s="323"/>
      <c r="H72" s="324"/>
      <c r="I72" s="340" t="s">
        <v>424</v>
      </c>
      <c r="J72" s="341"/>
      <c r="K72" s="341"/>
      <c r="L72" s="341"/>
      <c r="M72" s="341"/>
      <c r="N72" s="341"/>
      <c r="O72" s="341"/>
      <c r="P72" s="341"/>
      <c r="Q72" s="341"/>
      <c r="R72" s="342"/>
      <c r="S72" s="529">
        <v>1</v>
      </c>
      <c r="T72" s="530"/>
    </row>
    <row r="73" spans="2:20" customFormat="1" ht="137.44999999999999" customHeight="1" x14ac:dyDescent="0.25">
      <c r="B73" s="586"/>
      <c r="C73" s="396"/>
      <c r="D73" s="398"/>
      <c r="E73" s="322" t="s">
        <v>547</v>
      </c>
      <c r="F73" s="323"/>
      <c r="G73" s="323"/>
      <c r="H73" s="324"/>
      <c r="I73" s="474" t="s">
        <v>589</v>
      </c>
      <c r="J73" s="654"/>
      <c r="K73" s="654"/>
      <c r="L73" s="654"/>
      <c r="M73" s="654"/>
      <c r="N73" s="654"/>
      <c r="O73" s="654"/>
      <c r="P73" s="654"/>
      <c r="Q73" s="654"/>
      <c r="R73" s="655"/>
      <c r="S73" s="579">
        <v>1</v>
      </c>
      <c r="T73" s="580"/>
    </row>
    <row r="74" spans="2:20" customFormat="1" ht="96" customHeight="1" x14ac:dyDescent="0.25">
      <c r="B74" s="587"/>
      <c r="C74" s="346"/>
      <c r="D74" s="348"/>
      <c r="E74" s="322" t="s">
        <v>547</v>
      </c>
      <c r="F74" s="323"/>
      <c r="G74" s="323"/>
      <c r="H74" s="324"/>
      <c r="I74" s="474" t="s">
        <v>590</v>
      </c>
      <c r="J74" s="654"/>
      <c r="K74" s="654"/>
      <c r="L74" s="654"/>
      <c r="M74" s="654"/>
      <c r="N74" s="654"/>
      <c r="O74" s="654"/>
      <c r="P74" s="654"/>
      <c r="Q74" s="654"/>
      <c r="R74" s="655"/>
      <c r="S74" s="583"/>
      <c r="T74" s="584"/>
    </row>
    <row r="75" spans="2:20" customFormat="1" ht="27" customHeight="1" x14ac:dyDescent="0.25">
      <c r="B75" s="242"/>
      <c r="C75" s="358"/>
      <c r="D75" s="358"/>
      <c r="E75" s="358"/>
      <c r="F75" s="358"/>
      <c r="G75" s="358"/>
      <c r="H75" s="358"/>
      <c r="I75" s="358"/>
      <c r="J75" s="358"/>
      <c r="K75" s="358"/>
      <c r="L75" s="358"/>
      <c r="M75" s="358"/>
      <c r="N75" s="358"/>
      <c r="O75" s="358"/>
      <c r="P75" s="358"/>
      <c r="Q75" s="358"/>
      <c r="R75" s="358"/>
      <c r="S75" s="358"/>
      <c r="T75" s="243"/>
    </row>
    <row r="76" spans="2:20" customFormat="1" ht="27.75" customHeight="1" x14ac:dyDescent="0.25">
      <c r="B76" s="531" t="s">
        <v>132</v>
      </c>
      <c r="C76" s="532"/>
      <c r="D76" s="532"/>
      <c r="E76" s="532"/>
      <c r="F76" s="532"/>
      <c r="G76" s="532"/>
      <c r="H76" s="532"/>
      <c r="I76" s="532"/>
      <c r="J76" s="532"/>
      <c r="K76" s="532"/>
      <c r="L76" s="532"/>
      <c r="M76" s="532"/>
      <c r="N76" s="532"/>
      <c r="O76" s="532"/>
      <c r="P76" s="532"/>
      <c r="Q76" s="532"/>
      <c r="R76" s="532"/>
      <c r="S76" s="532"/>
      <c r="T76" s="533"/>
    </row>
    <row r="77" spans="2:20" customFormat="1" ht="27.75" customHeight="1" x14ac:dyDescent="0.25">
      <c r="B77" s="106" t="s">
        <v>30</v>
      </c>
      <c r="C77" s="531" t="s">
        <v>133</v>
      </c>
      <c r="D77" s="533"/>
      <c r="E77" s="531" t="s">
        <v>548</v>
      </c>
      <c r="F77" s="532"/>
      <c r="G77" s="532"/>
      <c r="H77" s="532"/>
      <c r="I77" s="533"/>
      <c r="J77" s="531" t="s">
        <v>31</v>
      </c>
      <c r="K77" s="532"/>
      <c r="L77" s="532"/>
      <c r="M77" s="532"/>
      <c r="N77" s="532"/>
      <c r="O77" s="532"/>
      <c r="P77" s="532"/>
      <c r="Q77" s="532"/>
      <c r="R77" s="533"/>
      <c r="S77" s="531" t="s">
        <v>32</v>
      </c>
      <c r="T77" s="533"/>
    </row>
    <row r="78" spans="2:20" customFormat="1" ht="228.6" customHeight="1" x14ac:dyDescent="0.25">
      <c r="B78" s="585" t="s">
        <v>36</v>
      </c>
      <c r="C78" s="343" t="s">
        <v>37</v>
      </c>
      <c r="D78" s="345"/>
      <c r="E78" s="531" t="s">
        <v>549</v>
      </c>
      <c r="F78" s="532"/>
      <c r="G78" s="532"/>
      <c r="H78" s="532"/>
      <c r="I78" s="533"/>
      <c r="J78" s="634" t="s">
        <v>668</v>
      </c>
      <c r="K78" s="635"/>
      <c r="L78" s="635"/>
      <c r="M78" s="635"/>
      <c r="N78" s="635"/>
      <c r="O78" s="635"/>
      <c r="P78" s="635"/>
      <c r="Q78" s="635"/>
      <c r="R78" s="636"/>
      <c r="S78" s="529">
        <v>0.95</v>
      </c>
      <c r="T78" s="530"/>
    </row>
    <row r="79" spans="2:20" customFormat="1" ht="74.099999999999994" customHeight="1" x14ac:dyDescent="0.25">
      <c r="B79" s="586"/>
      <c r="C79" s="396"/>
      <c r="D79" s="398"/>
      <c r="E79" s="531" t="s">
        <v>550</v>
      </c>
      <c r="F79" s="532"/>
      <c r="G79" s="532"/>
      <c r="H79" s="532"/>
      <c r="I79" s="533"/>
      <c r="J79" s="634" t="s">
        <v>486</v>
      </c>
      <c r="K79" s="635"/>
      <c r="L79" s="635"/>
      <c r="M79" s="635"/>
      <c r="N79" s="635"/>
      <c r="O79" s="635"/>
      <c r="P79" s="635"/>
      <c r="Q79" s="635"/>
      <c r="R79" s="636"/>
      <c r="S79" s="529">
        <v>1</v>
      </c>
      <c r="T79" s="530"/>
    </row>
    <row r="80" spans="2:20" customFormat="1" ht="129.75" customHeight="1" x14ac:dyDescent="0.25">
      <c r="B80" s="586"/>
      <c r="C80" s="396"/>
      <c r="D80" s="398"/>
      <c r="E80" s="531" t="s">
        <v>551</v>
      </c>
      <c r="F80" s="532"/>
      <c r="G80" s="532"/>
      <c r="H80" s="532"/>
      <c r="I80" s="533"/>
      <c r="J80" s="634" t="s">
        <v>442</v>
      </c>
      <c r="K80" s="635"/>
      <c r="L80" s="635"/>
      <c r="M80" s="635"/>
      <c r="N80" s="635"/>
      <c r="O80" s="635"/>
      <c r="P80" s="635"/>
      <c r="Q80" s="635"/>
      <c r="R80" s="636"/>
      <c r="S80" s="529">
        <v>1</v>
      </c>
      <c r="T80" s="530"/>
    </row>
    <row r="81" spans="2:20" customFormat="1" ht="56.25" customHeight="1" x14ac:dyDescent="0.25">
      <c r="B81" s="586"/>
      <c r="C81" s="396"/>
      <c r="D81" s="398"/>
      <c r="E81" s="531" t="s">
        <v>552</v>
      </c>
      <c r="F81" s="532"/>
      <c r="G81" s="532"/>
      <c r="H81" s="532"/>
      <c r="I81" s="533"/>
      <c r="J81" s="634" t="s">
        <v>134</v>
      </c>
      <c r="K81" s="635"/>
      <c r="L81" s="635"/>
      <c r="M81" s="635"/>
      <c r="N81" s="635"/>
      <c r="O81" s="635"/>
      <c r="P81" s="635"/>
      <c r="Q81" s="635"/>
      <c r="R81" s="636"/>
      <c r="S81" s="529">
        <v>1</v>
      </c>
      <c r="T81" s="530"/>
    </row>
    <row r="82" spans="2:20" customFormat="1" ht="49.5" customHeight="1" x14ac:dyDescent="0.25">
      <c r="B82" s="586"/>
      <c r="C82" s="396"/>
      <c r="D82" s="398"/>
      <c r="E82" s="531" t="s">
        <v>553</v>
      </c>
      <c r="F82" s="532"/>
      <c r="G82" s="532"/>
      <c r="H82" s="532"/>
      <c r="I82" s="533"/>
      <c r="J82" s="634" t="s">
        <v>135</v>
      </c>
      <c r="K82" s="635"/>
      <c r="L82" s="635"/>
      <c r="M82" s="635"/>
      <c r="N82" s="635"/>
      <c r="O82" s="635"/>
      <c r="P82" s="635"/>
      <c r="Q82" s="635"/>
      <c r="R82" s="636"/>
      <c r="S82" s="529">
        <v>1</v>
      </c>
      <c r="T82" s="530"/>
    </row>
    <row r="83" spans="2:20" customFormat="1" ht="34.5" customHeight="1" x14ac:dyDescent="0.25">
      <c r="B83" s="586"/>
      <c r="C83" s="396"/>
      <c r="D83" s="398"/>
      <c r="E83" s="531" t="s">
        <v>554</v>
      </c>
      <c r="F83" s="532"/>
      <c r="G83" s="532"/>
      <c r="H83" s="532"/>
      <c r="I83" s="533"/>
      <c r="J83" s="634" t="s">
        <v>113</v>
      </c>
      <c r="K83" s="635"/>
      <c r="L83" s="635"/>
      <c r="M83" s="635"/>
      <c r="N83" s="635"/>
      <c r="O83" s="635"/>
      <c r="P83" s="635"/>
      <c r="Q83" s="635"/>
      <c r="R83" s="636"/>
      <c r="S83" s="529">
        <v>1</v>
      </c>
      <c r="T83" s="530"/>
    </row>
    <row r="84" spans="2:20" customFormat="1" ht="127.15" customHeight="1" x14ac:dyDescent="0.25">
      <c r="B84" s="586"/>
      <c r="C84" s="396"/>
      <c r="D84" s="398"/>
      <c r="E84" s="322" t="s">
        <v>555</v>
      </c>
      <c r="F84" s="323"/>
      <c r="G84" s="323"/>
      <c r="H84" s="323"/>
      <c r="I84" s="324"/>
      <c r="J84" s="340" t="s">
        <v>641</v>
      </c>
      <c r="K84" s="341"/>
      <c r="L84" s="341"/>
      <c r="M84" s="341"/>
      <c r="N84" s="341"/>
      <c r="O84" s="341"/>
      <c r="P84" s="341"/>
      <c r="Q84" s="341"/>
      <c r="R84" s="342"/>
      <c r="S84" s="529">
        <v>1</v>
      </c>
      <c r="T84" s="530"/>
    </row>
    <row r="85" spans="2:20" customFormat="1" ht="139.5" customHeight="1" x14ac:dyDescent="0.25">
      <c r="B85" s="587"/>
      <c r="C85" s="346"/>
      <c r="D85" s="348"/>
      <c r="E85" s="322" t="s">
        <v>556</v>
      </c>
      <c r="F85" s="323"/>
      <c r="G85" s="323"/>
      <c r="H85" s="323"/>
      <c r="I85" s="324"/>
      <c r="J85" s="340" t="s">
        <v>642</v>
      </c>
      <c r="K85" s="341"/>
      <c r="L85" s="341"/>
      <c r="M85" s="341"/>
      <c r="N85" s="341"/>
      <c r="O85" s="341"/>
      <c r="P85" s="341"/>
      <c r="Q85" s="341"/>
      <c r="R85" s="342"/>
      <c r="S85" s="529">
        <v>1</v>
      </c>
      <c r="T85" s="530"/>
    </row>
    <row r="86" spans="2:20" customFormat="1" ht="163.5" customHeight="1" x14ac:dyDescent="0.25">
      <c r="B86" s="628" t="s">
        <v>38</v>
      </c>
      <c r="C86" s="343" t="s">
        <v>39</v>
      </c>
      <c r="D86" s="345"/>
      <c r="E86" s="531" t="s">
        <v>557</v>
      </c>
      <c r="F86" s="532"/>
      <c r="G86" s="532"/>
      <c r="H86" s="532"/>
      <c r="I86" s="533"/>
      <c r="J86" s="634" t="s">
        <v>509</v>
      </c>
      <c r="K86" s="635"/>
      <c r="L86" s="635"/>
      <c r="M86" s="635"/>
      <c r="N86" s="635"/>
      <c r="O86" s="635"/>
      <c r="P86" s="635"/>
      <c r="Q86" s="635"/>
      <c r="R86" s="636"/>
      <c r="S86" s="529">
        <v>1</v>
      </c>
      <c r="T86" s="530"/>
    </row>
    <row r="87" spans="2:20" customFormat="1" ht="70.900000000000006" customHeight="1" x14ac:dyDescent="0.25">
      <c r="B87" s="629"/>
      <c r="C87" s="396"/>
      <c r="D87" s="398"/>
      <c r="E87" s="531" t="s">
        <v>558</v>
      </c>
      <c r="F87" s="532"/>
      <c r="G87" s="532"/>
      <c r="H87" s="532"/>
      <c r="I87" s="533"/>
      <c r="J87" s="634" t="s">
        <v>591</v>
      </c>
      <c r="K87" s="635"/>
      <c r="L87" s="635"/>
      <c r="M87" s="635"/>
      <c r="N87" s="635"/>
      <c r="O87" s="635"/>
      <c r="P87" s="635"/>
      <c r="Q87" s="635"/>
      <c r="R87" s="636"/>
      <c r="S87" s="529">
        <v>1</v>
      </c>
      <c r="T87" s="530"/>
    </row>
    <row r="88" spans="2:20" customFormat="1" ht="30" customHeight="1" x14ac:dyDescent="0.25">
      <c r="B88" s="630"/>
      <c r="C88" s="346"/>
      <c r="D88" s="348"/>
      <c r="E88" s="531" t="s">
        <v>552</v>
      </c>
      <c r="F88" s="532"/>
      <c r="G88" s="532"/>
      <c r="H88" s="532"/>
      <c r="I88" s="533"/>
      <c r="J88" s="634" t="s">
        <v>114</v>
      </c>
      <c r="K88" s="635"/>
      <c r="L88" s="635"/>
      <c r="M88" s="635"/>
      <c r="N88" s="635"/>
      <c r="O88" s="635"/>
      <c r="P88" s="635"/>
      <c r="Q88" s="635"/>
      <c r="R88" s="636"/>
      <c r="S88" s="529">
        <v>1</v>
      </c>
      <c r="T88" s="530"/>
    </row>
    <row r="89" spans="2:20" customFormat="1" ht="242.1" customHeight="1" x14ac:dyDescent="0.25">
      <c r="B89" s="585" t="s">
        <v>40</v>
      </c>
      <c r="C89" s="343" t="s">
        <v>41</v>
      </c>
      <c r="D89" s="345"/>
      <c r="E89" s="531" t="s">
        <v>557</v>
      </c>
      <c r="F89" s="532"/>
      <c r="G89" s="532"/>
      <c r="H89" s="532"/>
      <c r="I89" s="533"/>
      <c r="J89" s="340" t="s">
        <v>463</v>
      </c>
      <c r="K89" s="341"/>
      <c r="L89" s="341"/>
      <c r="M89" s="341"/>
      <c r="N89" s="341"/>
      <c r="O89" s="341"/>
      <c r="P89" s="341"/>
      <c r="Q89" s="341"/>
      <c r="R89" s="342"/>
      <c r="S89" s="529">
        <v>0.9</v>
      </c>
      <c r="T89" s="530"/>
    </row>
    <row r="90" spans="2:20" customFormat="1" ht="27.75" customHeight="1" x14ac:dyDescent="0.25">
      <c r="B90" s="586"/>
      <c r="C90" s="396"/>
      <c r="D90" s="398"/>
      <c r="E90" s="531" t="s">
        <v>550</v>
      </c>
      <c r="F90" s="532"/>
      <c r="G90" s="532"/>
      <c r="H90" s="532"/>
      <c r="I90" s="533"/>
      <c r="J90" s="634" t="s">
        <v>449</v>
      </c>
      <c r="K90" s="635"/>
      <c r="L90" s="635"/>
      <c r="M90" s="635"/>
      <c r="N90" s="635"/>
      <c r="O90" s="635"/>
      <c r="P90" s="635"/>
      <c r="Q90" s="635"/>
      <c r="R90" s="636"/>
      <c r="S90" s="529">
        <v>1</v>
      </c>
      <c r="T90" s="530"/>
    </row>
    <row r="91" spans="2:20" customFormat="1" ht="145.15" customHeight="1" x14ac:dyDescent="0.25">
      <c r="B91" s="586"/>
      <c r="C91" s="396"/>
      <c r="D91" s="398"/>
      <c r="E91" s="531" t="s">
        <v>559</v>
      </c>
      <c r="F91" s="532"/>
      <c r="G91" s="532"/>
      <c r="H91" s="532"/>
      <c r="I91" s="533"/>
      <c r="J91" s="340" t="s">
        <v>643</v>
      </c>
      <c r="K91" s="341"/>
      <c r="L91" s="341"/>
      <c r="M91" s="341"/>
      <c r="N91" s="341"/>
      <c r="O91" s="341"/>
      <c r="P91" s="341"/>
      <c r="Q91" s="341"/>
      <c r="R91" s="342"/>
      <c r="S91" s="529">
        <v>0.83</v>
      </c>
      <c r="T91" s="530"/>
    </row>
    <row r="92" spans="2:20" customFormat="1" ht="39" customHeight="1" x14ac:dyDescent="0.25">
      <c r="B92" s="586"/>
      <c r="C92" s="396"/>
      <c r="D92" s="398"/>
      <c r="E92" s="531" t="s">
        <v>560</v>
      </c>
      <c r="F92" s="532"/>
      <c r="G92" s="532"/>
      <c r="H92" s="532"/>
      <c r="I92" s="533"/>
      <c r="J92" s="634" t="s">
        <v>464</v>
      </c>
      <c r="K92" s="635"/>
      <c r="L92" s="635"/>
      <c r="M92" s="635"/>
      <c r="N92" s="635"/>
      <c r="O92" s="635"/>
      <c r="P92" s="635"/>
      <c r="Q92" s="635"/>
      <c r="R92" s="636"/>
      <c r="S92" s="529">
        <v>1</v>
      </c>
      <c r="T92" s="530"/>
    </row>
    <row r="93" spans="2:20" customFormat="1" ht="36.6" customHeight="1" x14ac:dyDescent="0.25">
      <c r="B93" s="586"/>
      <c r="C93" s="396"/>
      <c r="D93" s="398"/>
      <c r="E93" s="531" t="s">
        <v>552</v>
      </c>
      <c r="F93" s="532"/>
      <c r="G93" s="532"/>
      <c r="H93" s="532"/>
      <c r="I93" s="533"/>
      <c r="J93" s="634" t="s">
        <v>455</v>
      </c>
      <c r="K93" s="635"/>
      <c r="L93" s="635"/>
      <c r="M93" s="635"/>
      <c r="N93" s="635"/>
      <c r="O93" s="635"/>
      <c r="P93" s="635"/>
      <c r="Q93" s="635"/>
      <c r="R93" s="636"/>
      <c r="S93" s="529">
        <v>1</v>
      </c>
      <c r="T93" s="530"/>
    </row>
    <row r="94" spans="2:20" customFormat="1" ht="51" customHeight="1" x14ac:dyDescent="0.25">
      <c r="B94" s="586"/>
      <c r="C94" s="396"/>
      <c r="D94" s="398"/>
      <c r="E94" s="531" t="s">
        <v>553</v>
      </c>
      <c r="F94" s="532"/>
      <c r="G94" s="532"/>
      <c r="H94" s="532"/>
      <c r="I94" s="533"/>
      <c r="J94" s="634" t="s">
        <v>115</v>
      </c>
      <c r="K94" s="635"/>
      <c r="L94" s="635"/>
      <c r="M94" s="635"/>
      <c r="N94" s="635"/>
      <c r="O94" s="635"/>
      <c r="P94" s="635"/>
      <c r="Q94" s="635"/>
      <c r="R94" s="636"/>
      <c r="S94" s="529">
        <v>1</v>
      </c>
      <c r="T94" s="530"/>
    </row>
    <row r="95" spans="2:20" customFormat="1" ht="49.15" customHeight="1" x14ac:dyDescent="0.25">
      <c r="B95" s="586"/>
      <c r="C95" s="396"/>
      <c r="D95" s="398"/>
      <c r="E95" s="531" t="s">
        <v>554</v>
      </c>
      <c r="F95" s="532"/>
      <c r="G95" s="532"/>
      <c r="H95" s="532"/>
      <c r="I95" s="533"/>
      <c r="J95" s="634" t="s">
        <v>465</v>
      </c>
      <c r="K95" s="635"/>
      <c r="L95" s="635"/>
      <c r="M95" s="635"/>
      <c r="N95" s="635"/>
      <c r="O95" s="635"/>
      <c r="P95" s="635"/>
      <c r="Q95" s="635"/>
      <c r="R95" s="636"/>
      <c r="S95" s="529">
        <v>1</v>
      </c>
      <c r="T95" s="530"/>
    </row>
    <row r="96" spans="2:20" customFormat="1" ht="49.15" customHeight="1" x14ac:dyDescent="0.25">
      <c r="B96" s="586"/>
      <c r="C96" s="396"/>
      <c r="D96" s="398"/>
      <c r="E96" s="531" t="s">
        <v>561</v>
      </c>
      <c r="F96" s="532"/>
      <c r="G96" s="532"/>
      <c r="H96" s="532"/>
      <c r="I96" s="533"/>
      <c r="J96" s="634" t="s">
        <v>466</v>
      </c>
      <c r="K96" s="635"/>
      <c r="L96" s="635"/>
      <c r="M96" s="635"/>
      <c r="N96" s="635"/>
      <c r="O96" s="635"/>
      <c r="P96" s="635"/>
      <c r="Q96" s="635"/>
      <c r="R96" s="636"/>
      <c r="S96" s="529">
        <v>1</v>
      </c>
      <c r="T96" s="530"/>
    </row>
    <row r="97" spans="1:20" customFormat="1" ht="49.15" customHeight="1" x14ac:dyDescent="0.25">
      <c r="B97" s="587"/>
      <c r="C97" s="346"/>
      <c r="D97" s="348"/>
      <c r="E97" s="531" t="s">
        <v>562</v>
      </c>
      <c r="F97" s="532"/>
      <c r="G97" s="532"/>
      <c r="H97" s="532"/>
      <c r="I97" s="533"/>
      <c r="J97" s="634" t="s">
        <v>467</v>
      </c>
      <c r="K97" s="635"/>
      <c r="L97" s="635"/>
      <c r="M97" s="635"/>
      <c r="N97" s="635"/>
      <c r="O97" s="635"/>
      <c r="P97" s="635"/>
      <c r="Q97" s="635"/>
      <c r="R97" s="636"/>
      <c r="S97" s="529">
        <v>1</v>
      </c>
      <c r="T97" s="530"/>
    </row>
    <row r="98" spans="1:20" ht="17.25" customHeight="1" x14ac:dyDescent="0.2">
      <c r="B98" s="621"/>
      <c r="C98" s="622"/>
      <c r="D98" s="622"/>
      <c r="E98" s="622"/>
      <c r="F98" s="622"/>
      <c r="G98" s="622"/>
      <c r="H98" s="622"/>
      <c r="I98" s="622"/>
      <c r="J98" s="622"/>
      <c r="K98" s="622"/>
      <c r="L98" s="622"/>
      <c r="M98" s="622"/>
      <c r="N98" s="622"/>
      <c r="O98" s="622"/>
      <c r="P98" s="622"/>
      <c r="Q98" s="622"/>
      <c r="R98" s="622"/>
      <c r="S98" s="622"/>
      <c r="T98" s="623"/>
    </row>
    <row r="99" spans="1:20" ht="28.5" customHeight="1" x14ac:dyDescent="0.2">
      <c r="B99" s="625" t="s">
        <v>30</v>
      </c>
      <c r="C99" s="626"/>
      <c r="D99" s="631" t="s">
        <v>1072</v>
      </c>
      <c r="E99" s="632"/>
      <c r="F99" s="632"/>
      <c r="G99" s="632"/>
      <c r="H99" s="632"/>
      <c r="I99" s="632"/>
      <c r="J99" s="633"/>
      <c r="K99" s="631" t="s">
        <v>420</v>
      </c>
      <c r="L99" s="632"/>
      <c r="M99" s="632"/>
      <c r="N99" s="632"/>
      <c r="O99" s="632"/>
      <c r="P99" s="632"/>
      <c r="Q99" s="632"/>
      <c r="R99" s="633"/>
      <c r="S99" s="589" t="s">
        <v>4</v>
      </c>
      <c r="T99" s="591"/>
    </row>
    <row r="100" spans="1:20" ht="29.45" customHeight="1" x14ac:dyDescent="0.2">
      <c r="B100" s="627" t="s">
        <v>36</v>
      </c>
      <c r="C100" s="637"/>
      <c r="D100" s="254" t="s">
        <v>1073</v>
      </c>
      <c r="E100" s="254"/>
      <c r="F100" s="254"/>
      <c r="G100" s="254"/>
      <c r="H100" s="254"/>
      <c r="I100" s="254"/>
      <c r="J100" s="254"/>
      <c r="K100" s="624" t="s">
        <v>707</v>
      </c>
      <c r="L100" s="624"/>
      <c r="M100" s="624"/>
      <c r="N100" s="624"/>
      <c r="O100" s="624"/>
      <c r="P100" s="624"/>
      <c r="Q100" s="624"/>
      <c r="R100" s="624"/>
      <c r="S100" s="627" t="s">
        <v>1074</v>
      </c>
      <c r="T100" s="627"/>
    </row>
    <row r="101" spans="1:20" ht="29.45" customHeight="1" x14ac:dyDescent="0.2">
      <c r="B101" s="627" t="s">
        <v>728</v>
      </c>
      <c r="C101" s="637"/>
      <c r="D101" s="254" t="s">
        <v>1082</v>
      </c>
      <c r="E101" s="254"/>
      <c r="F101" s="254"/>
      <c r="G101" s="254"/>
      <c r="H101" s="254"/>
      <c r="I101" s="254"/>
      <c r="J101" s="254"/>
      <c r="K101" s="624" t="s">
        <v>707</v>
      </c>
      <c r="L101" s="624"/>
      <c r="M101" s="624"/>
      <c r="N101" s="624"/>
      <c r="O101" s="624"/>
      <c r="P101" s="624"/>
      <c r="Q101" s="624"/>
      <c r="R101" s="624"/>
      <c r="S101" s="627" t="s">
        <v>1074</v>
      </c>
      <c r="T101" s="627"/>
    </row>
    <row r="102" spans="1:20" ht="130.15" customHeight="1" x14ac:dyDescent="0.2">
      <c r="B102" s="627" t="s">
        <v>728</v>
      </c>
      <c r="C102" s="637"/>
      <c r="D102" s="254" t="s">
        <v>1075</v>
      </c>
      <c r="E102" s="254"/>
      <c r="F102" s="254"/>
      <c r="G102" s="254"/>
      <c r="H102" s="254"/>
      <c r="I102" s="254"/>
      <c r="J102" s="254"/>
      <c r="K102" s="624" t="s">
        <v>707</v>
      </c>
      <c r="L102" s="624"/>
      <c r="M102" s="624"/>
      <c r="N102" s="624"/>
      <c r="O102" s="624"/>
      <c r="P102" s="624"/>
      <c r="Q102" s="624"/>
      <c r="R102" s="624"/>
      <c r="S102" s="627" t="s">
        <v>1074</v>
      </c>
      <c r="T102" s="627"/>
    </row>
    <row r="103" spans="1:20" ht="97.9" customHeight="1" x14ac:dyDescent="0.2">
      <c r="B103" s="627" t="s">
        <v>728</v>
      </c>
      <c r="C103" s="637"/>
      <c r="D103" s="254" t="s">
        <v>1076</v>
      </c>
      <c r="E103" s="254"/>
      <c r="F103" s="254"/>
      <c r="G103" s="254"/>
      <c r="H103" s="254"/>
      <c r="I103" s="254"/>
      <c r="J103" s="254"/>
      <c r="K103" s="624" t="s">
        <v>707</v>
      </c>
      <c r="L103" s="624"/>
      <c r="M103" s="624"/>
      <c r="N103" s="624"/>
      <c r="O103" s="624"/>
      <c r="P103" s="624"/>
      <c r="Q103" s="624"/>
      <c r="R103" s="624"/>
      <c r="S103" s="627" t="s">
        <v>1077</v>
      </c>
      <c r="T103" s="627"/>
    </row>
    <row r="104" spans="1:20" ht="52.15" customHeight="1" x14ac:dyDescent="0.2">
      <c r="B104" s="627" t="s">
        <v>11</v>
      </c>
      <c r="C104" s="637"/>
      <c r="D104" s="254" t="s">
        <v>1078</v>
      </c>
      <c r="E104" s="254"/>
      <c r="F104" s="254"/>
      <c r="G104" s="254"/>
      <c r="H104" s="254"/>
      <c r="I104" s="254"/>
      <c r="J104" s="254"/>
      <c r="K104" s="624" t="s">
        <v>895</v>
      </c>
      <c r="L104" s="624"/>
      <c r="M104" s="624"/>
      <c r="N104" s="624"/>
      <c r="O104" s="624"/>
      <c r="P104" s="624"/>
      <c r="Q104" s="624"/>
      <c r="R104" s="624"/>
      <c r="S104" s="627">
        <v>44001</v>
      </c>
      <c r="T104" s="627"/>
    </row>
    <row r="105" spans="1:20" ht="55.9" customHeight="1" x14ac:dyDescent="0.2">
      <c r="B105" s="627" t="s">
        <v>728</v>
      </c>
      <c r="C105" s="637"/>
      <c r="D105" s="254" t="s">
        <v>1079</v>
      </c>
      <c r="E105" s="254"/>
      <c r="F105" s="254"/>
      <c r="G105" s="254"/>
      <c r="H105" s="254"/>
      <c r="I105" s="254"/>
      <c r="J105" s="254"/>
      <c r="K105" s="624" t="s">
        <v>895</v>
      </c>
      <c r="L105" s="624"/>
      <c r="M105" s="624"/>
      <c r="N105" s="624"/>
      <c r="O105" s="624"/>
      <c r="P105" s="624"/>
      <c r="Q105" s="624"/>
      <c r="R105" s="624"/>
      <c r="S105" s="627">
        <v>44001</v>
      </c>
      <c r="T105" s="627"/>
    </row>
    <row r="106" spans="1:20" ht="43.9" customHeight="1" x14ac:dyDescent="0.2">
      <c r="B106" s="627" t="s">
        <v>33</v>
      </c>
      <c r="C106" s="637"/>
      <c r="D106" s="254" t="s">
        <v>1080</v>
      </c>
      <c r="E106" s="254"/>
      <c r="F106" s="254"/>
      <c r="G106" s="254"/>
      <c r="H106" s="254"/>
      <c r="I106" s="254"/>
      <c r="J106" s="254"/>
      <c r="K106" s="624" t="s">
        <v>895</v>
      </c>
      <c r="L106" s="624"/>
      <c r="M106" s="624"/>
      <c r="N106" s="624"/>
      <c r="O106" s="624"/>
      <c r="P106" s="624"/>
      <c r="Q106" s="624"/>
      <c r="R106" s="624"/>
      <c r="S106" s="627">
        <v>44005</v>
      </c>
      <c r="T106" s="627"/>
    </row>
    <row r="107" spans="1:20" ht="58.15" customHeight="1" x14ac:dyDescent="0.2">
      <c r="B107" s="627" t="s">
        <v>728</v>
      </c>
      <c r="C107" s="637"/>
      <c r="D107" s="254" t="s">
        <v>1081</v>
      </c>
      <c r="E107" s="254"/>
      <c r="F107" s="254"/>
      <c r="G107" s="254"/>
      <c r="H107" s="254"/>
      <c r="I107" s="254"/>
      <c r="J107" s="254"/>
      <c r="K107" s="624" t="s">
        <v>707</v>
      </c>
      <c r="L107" s="624"/>
      <c r="M107" s="624"/>
      <c r="N107" s="624"/>
      <c r="O107" s="624"/>
      <c r="P107" s="624"/>
      <c r="Q107" s="624"/>
      <c r="R107" s="624"/>
      <c r="S107" s="627">
        <v>44005</v>
      </c>
      <c r="T107" s="627"/>
    </row>
    <row r="108" spans="1:20" ht="30.6" customHeight="1" x14ac:dyDescent="0.2">
      <c r="B108" s="189"/>
      <c r="C108" s="190"/>
      <c r="D108" s="191"/>
      <c r="E108" s="191"/>
      <c r="F108" s="191"/>
      <c r="G108" s="191"/>
      <c r="H108" s="191"/>
      <c r="I108" s="191"/>
      <c r="J108" s="191"/>
      <c r="K108" s="192"/>
      <c r="L108" s="192"/>
      <c r="M108" s="192"/>
      <c r="N108" s="192"/>
      <c r="O108" s="192"/>
      <c r="P108" s="192"/>
      <c r="Q108" s="192"/>
      <c r="R108" s="192"/>
      <c r="S108" s="193"/>
      <c r="T108" s="194"/>
    </row>
    <row r="109" spans="1:20" ht="25.9" customHeight="1" x14ac:dyDescent="0.2">
      <c r="A109" s="2"/>
      <c r="B109" s="646" t="s">
        <v>42</v>
      </c>
      <c r="C109" s="647"/>
      <c r="D109" s="647"/>
      <c r="E109" s="647"/>
      <c r="F109" s="647"/>
      <c r="G109" s="647"/>
      <c r="H109" s="647"/>
      <c r="I109" s="647"/>
      <c r="J109" s="647"/>
      <c r="K109" s="647"/>
      <c r="L109" s="647"/>
      <c r="M109" s="647"/>
      <c r="N109" s="647"/>
      <c r="O109" s="647"/>
      <c r="P109" s="647"/>
      <c r="Q109" s="647"/>
      <c r="R109" s="647"/>
      <c r="S109" s="647"/>
      <c r="T109" s="648"/>
    </row>
    <row r="110" spans="1:20" ht="24.6" customHeight="1" x14ac:dyDescent="0.2">
      <c r="A110" s="2"/>
      <c r="B110" s="589" t="s">
        <v>43</v>
      </c>
      <c r="C110" s="590"/>
      <c r="D110" s="590"/>
      <c r="E110" s="591"/>
      <c r="F110" s="133" t="s">
        <v>30</v>
      </c>
      <c r="G110" s="589" t="s">
        <v>44</v>
      </c>
      <c r="H110" s="590"/>
      <c r="I110" s="590"/>
      <c r="J110" s="590"/>
      <c r="K110" s="590"/>
      <c r="L110" s="590"/>
      <c r="M110" s="590"/>
      <c r="N110" s="590"/>
      <c r="O110" s="590"/>
      <c r="P110" s="590"/>
      <c r="Q110" s="590"/>
      <c r="R110" s="591"/>
      <c r="S110" s="589" t="s">
        <v>4</v>
      </c>
      <c r="T110" s="591"/>
    </row>
    <row r="111" spans="1:20" ht="37.9" customHeight="1" x14ac:dyDescent="0.2">
      <c r="A111" s="2"/>
      <c r="B111" s="244" t="s">
        <v>770</v>
      </c>
      <c r="C111" s="244"/>
      <c r="D111" s="244"/>
      <c r="E111" s="244"/>
      <c r="F111" s="210">
        <v>4</v>
      </c>
      <c r="G111" s="254" t="s">
        <v>800</v>
      </c>
      <c r="H111" s="254"/>
      <c r="I111" s="254"/>
      <c r="J111" s="254"/>
      <c r="K111" s="254"/>
      <c r="L111" s="254"/>
      <c r="M111" s="254"/>
      <c r="N111" s="254"/>
      <c r="O111" s="254"/>
      <c r="P111" s="254"/>
      <c r="Q111" s="254"/>
      <c r="R111" s="254"/>
      <c r="S111" s="627">
        <v>44005</v>
      </c>
      <c r="T111" s="627"/>
    </row>
    <row r="112" spans="1:20" ht="37.9" customHeight="1" x14ac:dyDescent="0.2">
      <c r="A112" s="2"/>
      <c r="B112" s="244" t="s">
        <v>1054</v>
      </c>
      <c r="C112" s="244"/>
      <c r="D112" s="244"/>
      <c r="E112" s="244"/>
      <c r="F112" s="210" t="s">
        <v>34</v>
      </c>
      <c r="G112" s="254" t="s">
        <v>1055</v>
      </c>
      <c r="H112" s="254"/>
      <c r="I112" s="254"/>
      <c r="J112" s="254"/>
      <c r="K112" s="254"/>
      <c r="L112" s="254"/>
      <c r="M112" s="254"/>
      <c r="N112" s="254"/>
      <c r="O112" s="254"/>
      <c r="P112" s="254"/>
      <c r="Q112" s="254"/>
      <c r="R112" s="254"/>
      <c r="S112" s="627">
        <v>44005</v>
      </c>
      <c r="T112" s="627"/>
    </row>
    <row r="113" spans="1:20" ht="37.9" customHeight="1" x14ac:dyDescent="0.2">
      <c r="A113" s="2"/>
      <c r="B113" s="244" t="s">
        <v>1056</v>
      </c>
      <c r="C113" s="244"/>
      <c r="D113" s="244"/>
      <c r="E113" s="244"/>
      <c r="F113" s="210" t="s">
        <v>38</v>
      </c>
      <c r="G113" s="254" t="s">
        <v>1057</v>
      </c>
      <c r="H113" s="254"/>
      <c r="I113" s="254"/>
      <c r="J113" s="254"/>
      <c r="K113" s="254"/>
      <c r="L113" s="254"/>
      <c r="M113" s="254"/>
      <c r="N113" s="254"/>
      <c r="O113" s="254"/>
      <c r="P113" s="254"/>
      <c r="Q113" s="254"/>
      <c r="R113" s="254"/>
      <c r="S113" s="627">
        <v>44005</v>
      </c>
      <c r="T113" s="627"/>
    </row>
    <row r="114" spans="1:20" ht="37.9" customHeight="1" x14ac:dyDescent="0.2">
      <c r="A114" s="2"/>
      <c r="B114" s="244" t="s">
        <v>1058</v>
      </c>
      <c r="C114" s="244"/>
      <c r="D114" s="244"/>
      <c r="E114" s="244"/>
      <c r="F114" s="210">
        <v>1</v>
      </c>
      <c r="G114" s="254" t="s">
        <v>1059</v>
      </c>
      <c r="H114" s="254"/>
      <c r="I114" s="254"/>
      <c r="J114" s="254"/>
      <c r="K114" s="254"/>
      <c r="L114" s="254"/>
      <c r="M114" s="254"/>
      <c r="N114" s="254"/>
      <c r="O114" s="254"/>
      <c r="P114" s="254"/>
      <c r="Q114" s="254"/>
      <c r="R114" s="254"/>
      <c r="S114" s="627">
        <v>44006</v>
      </c>
      <c r="T114" s="627"/>
    </row>
    <row r="115" spans="1:20" ht="37.9" customHeight="1" x14ac:dyDescent="0.2">
      <c r="A115" s="2"/>
      <c r="B115" s="244"/>
      <c r="C115" s="244"/>
      <c r="D115" s="244"/>
      <c r="E115" s="244"/>
      <c r="F115" s="210">
        <v>1</v>
      </c>
      <c r="G115" s="254" t="s">
        <v>1060</v>
      </c>
      <c r="H115" s="254"/>
      <c r="I115" s="254"/>
      <c r="J115" s="254"/>
      <c r="K115" s="254"/>
      <c r="L115" s="254"/>
      <c r="M115" s="254"/>
      <c r="N115" s="254"/>
      <c r="O115" s="254"/>
      <c r="P115" s="254"/>
      <c r="Q115" s="254"/>
      <c r="R115" s="254"/>
      <c r="S115" s="627">
        <v>44006</v>
      </c>
      <c r="T115" s="627"/>
    </row>
    <row r="116" spans="1:20" ht="37.9" customHeight="1" x14ac:dyDescent="0.2">
      <c r="A116" s="2"/>
      <c r="B116" s="244" t="s">
        <v>1061</v>
      </c>
      <c r="C116" s="244"/>
      <c r="D116" s="244"/>
      <c r="E116" s="244"/>
      <c r="F116" s="210">
        <v>4</v>
      </c>
      <c r="G116" s="254" t="s">
        <v>1062</v>
      </c>
      <c r="H116" s="254"/>
      <c r="I116" s="254"/>
      <c r="J116" s="254"/>
      <c r="K116" s="254"/>
      <c r="L116" s="254"/>
      <c r="M116" s="254"/>
      <c r="N116" s="254"/>
      <c r="O116" s="254"/>
      <c r="P116" s="254"/>
      <c r="Q116" s="254"/>
      <c r="R116" s="254"/>
      <c r="S116" s="627">
        <v>44006</v>
      </c>
      <c r="T116" s="627"/>
    </row>
    <row r="117" spans="1:20" ht="37.9" customHeight="1" x14ac:dyDescent="0.2">
      <c r="A117" s="2"/>
      <c r="B117" s="244" t="s">
        <v>1063</v>
      </c>
      <c r="C117" s="244"/>
      <c r="D117" s="244"/>
      <c r="E117" s="244"/>
      <c r="F117" s="210" t="s">
        <v>34</v>
      </c>
      <c r="G117" s="254" t="s">
        <v>1064</v>
      </c>
      <c r="H117" s="254"/>
      <c r="I117" s="254"/>
      <c r="J117" s="254"/>
      <c r="K117" s="254"/>
      <c r="L117" s="254"/>
      <c r="M117" s="254"/>
      <c r="N117" s="254"/>
      <c r="O117" s="254"/>
      <c r="P117" s="254"/>
      <c r="Q117" s="254"/>
      <c r="R117" s="254"/>
      <c r="S117" s="627">
        <v>44001</v>
      </c>
      <c r="T117" s="627"/>
    </row>
    <row r="118" spans="1:20" ht="15" customHeight="1" x14ac:dyDescent="0.2">
      <c r="B118" s="67"/>
      <c r="C118" s="62"/>
      <c r="D118" s="62"/>
      <c r="E118" s="62"/>
      <c r="F118" s="62"/>
      <c r="G118" s="62"/>
      <c r="H118" s="62"/>
      <c r="I118" s="62"/>
      <c r="J118" s="62"/>
      <c r="K118" s="62"/>
      <c r="L118" s="62"/>
      <c r="M118" s="62"/>
      <c r="N118" s="62"/>
      <c r="O118" s="62"/>
      <c r="P118" s="62"/>
      <c r="Q118" s="62"/>
      <c r="R118" s="62"/>
      <c r="S118" s="62"/>
      <c r="T118" s="63"/>
    </row>
    <row r="119" spans="1:20" ht="25.5" customHeight="1" x14ac:dyDescent="0.2">
      <c r="B119" s="465" t="s">
        <v>433</v>
      </c>
      <c r="C119" s="466"/>
      <c r="D119" s="466"/>
      <c r="E119" s="466"/>
      <c r="F119" s="466"/>
      <c r="G119" s="466"/>
      <c r="H119" s="466"/>
      <c r="I119" s="466"/>
      <c r="J119" s="466"/>
      <c r="K119" s="466"/>
      <c r="L119" s="466"/>
      <c r="M119" s="466"/>
      <c r="N119" s="466"/>
      <c r="O119" s="466"/>
      <c r="P119" s="466"/>
      <c r="Q119" s="466"/>
      <c r="R119" s="466"/>
      <c r="S119" s="466"/>
      <c r="T119" s="467"/>
    </row>
    <row r="120" spans="1:20" ht="34.9" customHeight="1" x14ac:dyDescent="0.2">
      <c r="B120" s="495" t="s">
        <v>45</v>
      </c>
      <c r="C120" s="497"/>
      <c r="D120" s="589" t="s">
        <v>563</v>
      </c>
      <c r="E120" s="590"/>
      <c r="F120" s="590"/>
      <c r="G120" s="590"/>
      <c r="H120" s="590"/>
      <c r="I120" s="590"/>
      <c r="J120" s="591"/>
      <c r="K120" s="589" t="s">
        <v>46</v>
      </c>
      <c r="L120" s="590"/>
      <c r="M120" s="590"/>
      <c r="N120" s="590"/>
      <c r="O120" s="590"/>
      <c r="P120" s="590"/>
      <c r="Q120" s="590"/>
      <c r="R120" s="591"/>
      <c r="S120" s="589" t="s">
        <v>4</v>
      </c>
      <c r="T120" s="591"/>
    </row>
    <row r="121" spans="1:20" ht="30" customHeight="1" x14ac:dyDescent="0.2">
      <c r="B121" s="242" t="s">
        <v>481</v>
      </c>
      <c r="C121" s="243"/>
      <c r="D121" s="643" t="s">
        <v>564</v>
      </c>
      <c r="E121" s="644"/>
      <c r="F121" s="644"/>
      <c r="G121" s="644"/>
      <c r="H121" s="644"/>
      <c r="I121" s="644"/>
      <c r="J121" s="645"/>
      <c r="K121" s="638" t="s">
        <v>482</v>
      </c>
      <c r="L121" s="639"/>
      <c r="M121" s="639"/>
      <c r="N121" s="639"/>
      <c r="O121" s="639"/>
      <c r="P121" s="639"/>
      <c r="Q121" s="639"/>
      <c r="R121" s="640"/>
      <c r="S121" s="641" t="s">
        <v>1048</v>
      </c>
      <c r="T121" s="642"/>
    </row>
    <row r="122" spans="1:20" ht="37.15" customHeight="1" x14ac:dyDescent="0.2">
      <c r="B122" s="242" t="s">
        <v>11</v>
      </c>
      <c r="C122" s="243"/>
      <c r="D122" s="638" t="s">
        <v>1049</v>
      </c>
      <c r="E122" s="639"/>
      <c r="F122" s="639"/>
      <c r="G122" s="639"/>
      <c r="H122" s="639"/>
      <c r="I122" s="639"/>
      <c r="J122" s="640"/>
      <c r="K122" s="638" t="s">
        <v>1050</v>
      </c>
      <c r="L122" s="639"/>
      <c r="M122" s="639"/>
      <c r="N122" s="639"/>
      <c r="O122" s="639"/>
      <c r="P122" s="639"/>
      <c r="Q122" s="639"/>
      <c r="R122" s="640"/>
      <c r="S122" s="641">
        <v>44006</v>
      </c>
      <c r="T122" s="642"/>
    </row>
    <row r="123" spans="1:20" ht="60" customHeight="1" x14ac:dyDescent="0.2">
      <c r="B123" s="242" t="s">
        <v>481</v>
      </c>
      <c r="C123" s="243"/>
      <c r="D123" s="638" t="s">
        <v>1051</v>
      </c>
      <c r="E123" s="639"/>
      <c r="F123" s="639"/>
      <c r="G123" s="639"/>
      <c r="H123" s="639"/>
      <c r="I123" s="639"/>
      <c r="J123" s="640"/>
      <c r="K123" s="638" t="s">
        <v>1052</v>
      </c>
      <c r="L123" s="639"/>
      <c r="M123" s="639"/>
      <c r="N123" s="639"/>
      <c r="O123" s="639"/>
      <c r="P123" s="639"/>
      <c r="Q123" s="639"/>
      <c r="R123" s="640"/>
      <c r="S123" s="641">
        <v>44006</v>
      </c>
      <c r="T123" s="642"/>
    </row>
    <row r="124" spans="1:20" ht="28.9" customHeight="1" x14ac:dyDescent="0.2">
      <c r="B124" s="242" t="s">
        <v>481</v>
      </c>
      <c r="C124" s="243"/>
      <c r="D124" s="643" t="s">
        <v>689</v>
      </c>
      <c r="E124" s="644"/>
      <c r="F124" s="644"/>
      <c r="G124" s="644"/>
      <c r="H124" s="644"/>
      <c r="I124" s="644"/>
      <c r="J124" s="645"/>
      <c r="K124" s="638" t="s">
        <v>690</v>
      </c>
      <c r="L124" s="639"/>
      <c r="M124" s="639"/>
      <c r="N124" s="639"/>
      <c r="O124" s="639"/>
      <c r="P124" s="639"/>
      <c r="Q124" s="639"/>
      <c r="R124" s="640"/>
      <c r="S124" s="641" t="s">
        <v>1048</v>
      </c>
      <c r="T124" s="642"/>
    </row>
    <row r="125" spans="1:20" s="3" customFormat="1" ht="22.5" customHeight="1" x14ac:dyDescent="0.2">
      <c r="B125" s="649" t="s">
        <v>47</v>
      </c>
      <c r="C125" s="650"/>
      <c r="D125" s="650"/>
      <c r="E125" s="650"/>
      <c r="F125" s="650"/>
      <c r="G125" s="650"/>
      <c r="H125" s="650"/>
      <c r="I125" s="650"/>
      <c r="J125" s="650"/>
      <c r="K125" s="650"/>
      <c r="L125" s="650"/>
      <c r="M125" s="650"/>
      <c r="N125" s="650"/>
      <c r="O125" s="650"/>
      <c r="P125" s="650"/>
      <c r="Q125" s="650"/>
      <c r="R125" s="650"/>
      <c r="S125" s="650"/>
      <c r="T125" s="651"/>
    </row>
    <row r="126" spans="1:20" s="6" customFormat="1" ht="22.5" customHeight="1" x14ac:dyDescent="0.2">
      <c r="B126" s="394" t="s">
        <v>48</v>
      </c>
      <c r="C126" s="399"/>
      <c r="D126" s="399"/>
      <c r="E126" s="399"/>
      <c r="F126" s="399"/>
      <c r="G126" s="399"/>
      <c r="H126" s="399"/>
      <c r="I126" s="399"/>
      <c r="J126" s="399"/>
      <c r="K126" s="399"/>
      <c r="L126" s="399"/>
      <c r="M126" s="399"/>
      <c r="N126" s="399"/>
      <c r="O126" s="399"/>
      <c r="P126" s="399"/>
      <c r="Q126" s="399"/>
      <c r="R126" s="399"/>
      <c r="S126" s="399"/>
      <c r="T126" s="395"/>
    </row>
    <row r="127" spans="1:20" s="7" customFormat="1" ht="47.1" customHeight="1" x14ac:dyDescent="0.25">
      <c r="B127" s="248" t="s">
        <v>565</v>
      </c>
      <c r="C127" s="249"/>
      <c r="D127" s="249"/>
      <c r="E127" s="249"/>
      <c r="F127" s="249"/>
      <c r="G127" s="249"/>
      <c r="H127" s="249"/>
      <c r="I127" s="249"/>
      <c r="J127" s="249"/>
      <c r="K127" s="249"/>
      <c r="L127" s="249"/>
      <c r="M127" s="249"/>
      <c r="N127" s="249"/>
      <c r="O127" s="249"/>
      <c r="P127" s="249"/>
      <c r="Q127" s="249"/>
      <c r="R127" s="249"/>
      <c r="S127" s="249"/>
      <c r="T127" s="250"/>
    </row>
    <row r="128" spans="1:20" s="6" customFormat="1" ht="22.5" customHeight="1" x14ac:dyDescent="0.2">
      <c r="B128" s="291"/>
      <c r="C128" s="292"/>
      <c r="D128" s="292"/>
      <c r="E128" s="292"/>
      <c r="F128" s="292"/>
      <c r="G128" s="292"/>
      <c r="H128" s="292"/>
      <c r="I128" s="292"/>
      <c r="J128" s="292"/>
      <c r="K128" s="292"/>
      <c r="L128" s="292"/>
      <c r="M128" s="292"/>
      <c r="N128" s="292"/>
      <c r="O128" s="292"/>
      <c r="P128" s="292"/>
      <c r="Q128" s="292"/>
      <c r="R128" s="292"/>
      <c r="S128" s="292"/>
      <c r="T128" s="293"/>
    </row>
    <row r="129" spans="2:20" s="6" customFormat="1" ht="22.5" customHeight="1" x14ac:dyDescent="0.2">
      <c r="B129" s="404" t="s">
        <v>49</v>
      </c>
      <c r="C129" s="405"/>
      <c r="D129" s="405"/>
      <c r="E129" s="405"/>
      <c r="F129" s="405"/>
      <c r="G129" s="405"/>
      <c r="H129" s="405"/>
      <c r="I129" s="405"/>
      <c r="J129" s="405"/>
      <c r="K129" s="405"/>
      <c r="L129" s="405"/>
      <c r="M129" s="405"/>
      <c r="N129" s="405"/>
      <c r="O129" s="405"/>
      <c r="P129" s="405"/>
      <c r="Q129" s="405"/>
      <c r="R129" s="405"/>
      <c r="S129" s="405"/>
      <c r="T129" s="406"/>
    </row>
    <row r="130" spans="2:20" s="6" customFormat="1" ht="22.5" customHeight="1" x14ac:dyDescent="0.2">
      <c r="B130" s="431" t="s">
        <v>50</v>
      </c>
      <c r="C130" s="431"/>
      <c r="D130" s="574" t="s">
        <v>566</v>
      </c>
      <c r="E130" s="588"/>
      <c r="F130" s="588"/>
      <c r="G130" s="588"/>
      <c r="H130" s="588"/>
      <c r="I130" s="588"/>
      <c r="J130" s="575"/>
      <c r="K130" s="601" t="s">
        <v>25</v>
      </c>
      <c r="L130" s="601"/>
      <c r="M130" s="601"/>
      <c r="N130" s="601"/>
      <c r="O130" s="601"/>
      <c r="P130" s="601"/>
      <c r="Q130" s="601"/>
      <c r="R130" s="601"/>
      <c r="S130" s="574" t="s">
        <v>51</v>
      </c>
      <c r="T130" s="575"/>
    </row>
    <row r="131" spans="2:20" s="6" customFormat="1" ht="277.89999999999998" customHeight="1" x14ac:dyDescent="0.2">
      <c r="B131" s="241" t="s">
        <v>52</v>
      </c>
      <c r="C131" s="241"/>
      <c r="D131" s="663" t="s">
        <v>567</v>
      </c>
      <c r="E131" s="664"/>
      <c r="F131" s="664"/>
      <c r="G131" s="664"/>
      <c r="H131" s="664"/>
      <c r="I131" s="664"/>
      <c r="J131" s="665"/>
      <c r="K131" s="662" t="s">
        <v>594</v>
      </c>
      <c r="L131" s="662"/>
      <c r="M131" s="662"/>
      <c r="N131" s="662"/>
      <c r="O131" s="662"/>
      <c r="P131" s="662"/>
      <c r="Q131" s="662"/>
      <c r="R131" s="662"/>
      <c r="S131" s="311" t="s">
        <v>595</v>
      </c>
      <c r="T131" s="312"/>
    </row>
    <row r="132" spans="2:20" s="6" customFormat="1" ht="126.75" customHeight="1" x14ac:dyDescent="0.2">
      <c r="B132" s="241" t="s">
        <v>53</v>
      </c>
      <c r="C132" s="241"/>
      <c r="D132" s="251" t="s">
        <v>568</v>
      </c>
      <c r="E132" s="252"/>
      <c r="F132" s="252"/>
      <c r="G132" s="252"/>
      <c r="H132" s="252"/>
      <c r="I132" s="252"/>
      <c r="J132" s="253"/>
      <c r="K132" s="273" t="s">
        <v>54</v>
      </c>
      <c r="L132" s="273"/>
      <c r="M132" s="273"/>
      <c r="N132" s="273"/>
      <c r="O132" s="273"/>
      <c r="P132" s="273"/>
      <c r="Q132" s="273"/>
      <c r="R132" s="273"/>
      <c r="S132" s="311" t="s">
        <v>595</v>
      </c>
      <c r="T132" s="312"/>
    </row>
    <row r="133" spans="2:20" s="6" customFormat="1" ht="82.5" customHeight="1" x14ac:dyDescent="0.2">
      <c r="B133" s="241" t="s">
        <v>55</v>
      </c>
      <c r="C133" s="241"/>
      <c r="D133" s="251" t="s">
        <v>569</v>
      </c>
      <c r="E133" s="252"/>
      <c r="F133" s="252"/>
      <c r="G133" s="252"/>
      <c r="H133" s="252"/>
      <c r="I133" s="252"/>
      <c r="J133" s="253"/>
      <c r="K133" s="273" t="s">
        <v>56</v>
      </c>
      <c r="L133" s="273"/>
      <c r="M133" s="273"/>
      <c r="N133" s="273"/>
      <c r="O133" s="273"/>
      <c r="P133" s="273"/>
      <c r="Q133" s="273"/>
      <c r="R133" s="273"/>
      <c r="S133" s="652" t="s">
        <v>57</v>
      </c>
      <c r="T133" s="653"/>
    </row>
    <row r="134" spans="2:20" s="6" customFormat="1" ht="329.25" customHeight="1" x14ac:dyDescent="0.2">
      <c r="B134" s="241" t="s">
        <v>22</v>
      </c>
      <c r="C134" s="241"/>
      <c r="D134" s="251" t="s">
        <v>570</v>
      </c>
      <c r="E134" s="252"/>
      <c r="F134" s="252"/>
      <c r="G134" s="252"/>
      <c r="H134" s="252"/>
      <c r="I134" s="252"/>
      <c r="J134" s="253"/>
      <c r="K134" s="254" t="s">
        <v>117</v>
      </c>
      <c r="L134" s="255"/>
      <c r="M134" s="255"/>
      <c r="N134" s="255"/>
      <c r="O134" s="255"/>
      <c r="P134" s="255"/>
      <c r="Q134" s="255"/>
      <c r="R134" s="255"/>
      <c r="S134" s="652" t="s">
        <v>57</v>
      </c>
      <c r="T134" s="653"/>
    </row>
    <row r="135" spans="2:20" s="6" customFormat="1" ht="158.1" customHeight="1" x14ac:dyDescent="0.2">
      <c r="B135" s="241" t="s">
        <v>58</v>
      </c>
      <c r="C135" s="241"/>
      <c r="D135" s="251" t="s">
        <v>571</v>
      </c>
      <c r="E135" s="252"/>
      <c r="F135" s="252"/>
      <c r="G135" s="252"/>
      <c r="H135" s="252"/>
      <c r="I135" s="252"/>
      <c r="J135" s="253"/>
      <c r="K135" s="273" t="s">
        <v>59</v>
      </c>
      <c r="L135" s="273"/>
      <c r="M135" s="273"/>
      <c r="N135" s="273"/>
      <c r="O135" s="273"/>
      <c r="P135" s="273"/>
      <c r="Q135" s="273"/>
      <c r="R135" s="273"/>
      <c r="S135" s="311" t="s">
        <v>60</v>
      </c>
      <c r="T135" s="312"/>
    </row>
    <row r="136" spans="2:20" s="6" customFormat="1" ht="22.5" customHeight="1" x14ac:dyDescent="0.2">
      <c r="B136" s="322"/>
      <c r="C136" s="323"/>
      <c r="D136" s="323"/>
      <c r="E136" s="323"/>
      <c r="F136" s="323"/>
      <c r="G136" s="323"/>
      <c r="H136" s="323"/>
      <c r="I136" s="323"/>
      <c r="J136" s="323"/>
      <c r="K136" s="323"/>
      <c r="L136" s="323"/>
      <c r="M136" s="323"/>
      <c r="N136" s="323"/>
      <c r="O136" s="323"/>
      <c r="P136" s="323"/>
      <c r="Q136" s="323"/>
      <c r="R136" s="323"/>
      <c r="S136" s="323"/>
      <c r="T136" s="324"/>
    </row>
    <row r="137" spans="2:20" s="3" customFormat="1" ht="22.5" customHeight="1" x14ac:dyDescent="0.2">
      <c r="B137" s="404" t="s">
        <v>118</v>
      </c>
      <c r="C137" s="405"/>
      <c r="D137" s="405"/>
      <c r="E137" s="405"/>
      <c r="F137" s="405"/>
      <c r="G137" s="405"/>
      <c r="H137" s="405"/>
      <c r="I137" s="405"/>
      <c r="J137" s="405"/>
      <c r="K137" s="405"/>
      <c r="L137" s="405"/>
      <c r="M137" s="405"/>
      <c r="N137" s="405"/>
      <c r="O137" s="405"/>
      <c r="P137" s="405"/>
      <c r="Q137" s="405"/>
      <c r="R137" s="405"/>
      <c r="S137" s="405"/>
      <c r="T137" s="406"/>
    </row>
    <row r="138" spans="2:20" s="3" customFormat="1" ht="29.25" customHeight="1" x14ac:dyDescent="0.2">
      <c r="B138" s="4"/>
      <c r="C138" s="4"/>
      <c r="D138" s="4"/>
      <c r="E138" s="4"/>
      <c r="F138" s="4"/>
      <c r="G138" s="102"/>
      <c r="H138" s="4"/>
      <c r="I138" s="5"/>
      <c r="J138" s="4"/>
      <c r="K138" s="4"/>
      <c r="L138" s="282"/>
      <c r="M138" s="283"/>
      <c r="N138" s="283"/>
      <c r="O138" s="283"/>
      <c r="P138" s="283"/>
      <c r="Q138" s="283"/>
      <c r="R138" s="283"/>
      <c r="S138" s="283"/>
      <c r="T138" s="284"/>
    </row>
    <row r="139" spans="2:20" s="3" customFormat="1" ht="22.5" customHeight="1" x14ac:dyDescent="0.2">
      <c r="B139" s="274" t="s">
        <v>61</v>
      </c>
      <c r="C139" s="275"/>
      <c r="D139" s="275"/>
      <c r="E139" s="275"/>
      <c r="F139" s="275"/>
      <c r="G139" s="275"/>
      <c r="H139" s="275"/>
      <c r="I139" s="275"/>
      <c r="J139" s="275"/>
      <c r="K139" s="276"/>
      <c r="L139" s="285"/>
      <c r="M139" s="286"/>
      <c r="N139" s="286"/>
      <c r="O139" s="286"/>
      <c r="P139" s="286"/>
      <c r="Q139" s="286"/>
      <c r="R139" s="286"/>
      <c r="S139" s="286"/>
      <c r="T139" s="287"/>
    </row>
    <row r="140" spans="2:20" s="3" customFormat="1" ht="28.5" customHeight="1" x14ac:dyDescent="0.2">
      <c r="B140" s="241" t="s">
        <v>62</v>
      </c>
      <c r="C140" s="241"/>
      <c r="D140" s="241"/>
      <c r="E140" s="274" t="s">
        <v>517</v>
      </c>
      <c r="F140" s="276"/>
      <c r="G140" s="8" t="s">
        <v>63</v>
      </c>
      <c r="H140" s="9" t="s">
        <v>64</v>
      </c>
      <c r="I140" s="10" t="s">
        <v>65</v>
      </c>
      <c r="J140" s="98" t="s">
        <v>66</v>
      </c>
      <c r="K140" s="98" t="s">
        <v>67</v>
      </c>
      <c r="L140" s="285"/>
      <c r="M140" s="286"/>
      <c r="N140" s="286"/>
      <c r="O140" s="286"/>
      <c r="P140" s="286"/>
      <c r="Q140" s="286"/>
      <c r="R140" s="286"/>
      <c r="S140" s="286"/>
      <c r="T140" s="287"/>
    </row>
    <row r="141" spans="2:20" s="3" customFormat="1" ht="25.5" customHeight="1" x14ac:dyDescent="0.2">
      <c r="B141" s="279" t="s">
        <v>68</v>
      </c>
      <c r="C141" s="280"/>
      <c r="D141" s="281"/>
      <c r="E141" s="303">
        <v>38.89</v>
      </c>
      <c r="F141" s="304"/>
      <c r="G141" s="13">
        <f>+E154</f>
        <v>0.59150000000000003</v>
      </c>
      <c r="H141" s="27">
        <f>+G154</f>
        <v>0.68959999999999999</v>
      </c>
      <c r="I141" s="11">
        <v>42684</v>
      </c>
      <c r="J141" s="11">
        <v>44549</v>
      </c>
      <c r="K141" s="12">
        <f t="shared" ref="K141:K148" si="0">+J141-I141</f>
        <v>1865</v>
      </c>
      <c r="L141" s="285"/>
      <c r="M141" s="286"/>
      <c r="N141" s="286"/>
      <c r="O141" s="286"/>
      <c r="P141" s="286"/>
      <c r="Q141" s="286"/>
      <c r="R141" s="286"/>
      <c r="S141" s="286"/>
      <c r="T141" s="287"/>
    </row>
    <row r="142" spans="2:20" s="3" customFormat="1" ht="15" customHeight="1" x14ac:dyDescent="0.2">
      <c r="B142" s="279" t="s">
        <v>69</v>
      </c>
      <c r="C142" s="280"/>
      <c r="D142" s="281"/>
      <c r="E142" s="303">
        <v>21.84</v>
      </c>
      <c r="F142" s="304"/>
      <c r="G142" s="13">
        <f>+F187</f>
        <v>0.54220000000000002</v>
      </c>
      <c r="H142" s="27">
        <f>+H187</f>
        <v>0.56079999999999997</v>
      </c>
      <c r="I142" s="11">
        <v>43044</v>
      </c>
      <c r="J142" s="11">
        <v>44484</v>
      </c>
      <c r="K142" s="12">
        <f t="shared" si="0"/>
        <v>1440</v>
      </c>
      <c r="L142" s="285"/>
      <c r="M142" s="286"/>
      <c r="N142" s="286"/>
      <c r="O142" s="286"/>
      <c r="P142" s="286"/>
      <c r="Q142" s="286"/>
      <c r="R142" s="286"/>
      <c r="S142" s="286"/>
      <c r="T142" s="287"/>
    </row>
    <row r="143" spans="2:20" s="3" customFormat="1" ht="30.75" customHeight="1" x14ac:dyDescent="0.2">
      <c r="B143" s="279" t="s">
        <v>70</v>
      </c>
      <c r="C143" s="280"/>
      <c r="D143" s="281"/>
      <c r="E143" s="303">
        <v>0</v>
      </c>
      <c r="F143" s="304"/>
      <c r="G143" s="155">
        <f>F217</f>
        <v>1</v>
      </c>
      <c r="H143" s="156">
        <f>H217</f>
        <v>1</v>
      </c>
      <c r="I143" s="11">
        <v>42689</v>
      </c>
      <c r="J143" s="11">
        <v>42840</v>
      </c>
      <c r="K143" s="12">
        <f t="shared" si="0"/>
        <v>151</v>
      </c>
      <c r="L143" s="285"/>
      <c r="M143" s="286"/>
      <c r="N143" s="286"/>
      <c r="O143" s="286"/>
      <c r="P143" s="286"/>
      <c r="Q143" s="286"/>
      <c r="R143" s="286"/>
      <c r="S143" s="286"/>
      <c r="T143" s="287"/>
    </row>
    <row r="144" spans="2:20" s="3" customFormat="1" ht="25.5" customHeight="1" x14ac:dyDescent="0.2">
      <c r="B144" s="279" t="s">
        <v>71</v>
      </c>
      <c r="C144" s="280"/>
      <c r="D144" s="281"/>
      <c r="E144" s="303">
        <v>34.69</v>
      </c>
      <c r="F144" s="304"/>
      <c r="G144" s="13">
        <f>+E232</f>
        <v>0.67200000000000004</v>
      </c>
      <c r="H144" s="27">
        <f>+G232</f>
        <v>0.73450000000000004</v>
      </c>
      <c r="I144" s="11">
        <v>42684</v>
      </c>
      <c r="J144" s="11">
        <v>44549</v>
      </c>
      <c r="K144" s="12">
        <f t="shared" si="0"/>
        <v>1865</v>
      </c>
      <c r="L144" s="285"/>
      <c r="M144" s="286"/>
      <c r="N144" s="286"/>
      <c r="O144" s="286"/>
      <c r="P144" s="286"/>
      <c r="Q144" s="286"/>
      <c r="R144" s="286"/>
      <c r="S144" s="286"/>
      <c r="T144" s="287"/>
    </row>
    <row r="145" spans="2:20" s="3" customFormat="1" ht="23.25" customHeight="1" x14ac:dyDescent="0.2">
      <c r="B145" s="279" t="s">
        <v>705</v>
      </c>
      <c r="C145" s="280"/>
      <c r="D145" s="281"/>
      <c r="E145" s="294">
        <v>4.58</v>
      </c>
      <c r="F145" s="295"/>
      <c r="G145" s="155">
        <f>+H255</f>
        <v>1</v>
      </c>
      <c r="H145" s="156">
        <f>+H252</f>
        <v>1</v>
      </c>
      <c r="I145" s="11">
        <v>42684</v>
      </c>
      <c r="J145" s="11">
        <v>43921</v>
      </c>
      <c r="K145" s="300">
        <f t="shared" si="0"/>
        <v>1237</v>
      </c>
      <c r="L145" s="285"/>
      <c r="M145" s="286"/>
      <c r="N145" s="286"/>
      <c r="O145" s="286"/>
      <c r="P145" s="286"/>
      <c r="Q145" s="286"/>
      <c r="R145" s="286"/>
      <c r="S145" s="286"/>
      <c r="T145" s="287"/>
    </row>
    <row r="146" spans="2:20" s="3" customFormat="1" ht="22.5" customHeight="1" x14ac:dyDescent="0.2">
      <c r="B146" s="279" t="s">
        <v>706</v>
      </c>
      <c r="C146" s="280"/>
      <c r="D146" s="281"/>
      <c r="E146" s="296"/>
      <c r="F146" s="297"/>
      <c r="G146" s="155">
        <f>+F265</f>
        <v>1</v>
      </c>
      <c r="H146" s="156">
        <f>+H265</f>
        <v>1</v>
      </c>
      <c r="I146" s="11">
        <v>42684</v>
      </c>
      <c r="J146" s="11">
        <v>43921</v>
      </c>
      <c r="K146" s="301"/>
      <c r="L146" s="285"/>
      <c r="M146" s="286"/>
      <c r="N146" s="286"/>
      <c r="O146" s="286"/>
      <c r="P146" s="286"/>
      <c r="Q146" s="286"/>
      <c r="R146" s="286"/>
      <c r="S146" s="286"/>
      <c r="T146" s="287"/>
    </row>
    <row r="147" spans="2:20" s="18" customFormat="1" ht="19.5" customHeight="1" x14ac:dyDescent="0.2">
      <c r="B147" s="279" t="s">
        <v>102</v>
      </c>
      <c r="C147" s="280"/>
      <c r="D147" s="281"/>
      <c r="E147" s="298"/>
      <c r="F147" s="299"/>
      <c r="G147" s="155">
        <v>1</v>
      </c>
      <c r="H147" s="156">
        <v>1</v>
      </c>
      <c r="I147" s="14"/>
      <c r="J147" s="14"/>
      <c r="K147" s="302"/>
      <c r="L147" s="285"/>
      <c r="M147" s="286"/>
      <c r="N147" s="286"/>
      <c r="O147" s="286"/>
      <c r="P147" s="286"/>
      <c r="Q147" s="286"/>
      <c r="R147" s="286"/>
      <c r="S147" s="286"/>
      <c r="T147" s="287"/>
    </row>
    <row r="148" spans="2:20" s="18" customFormat="1" ht="21.75" customHeight="1" x14ac:dyDescent="0.25">
      <c r="B148" s="274" t="s">
        <v>72</v>
      </c>
      <c r="C148" s="275"/>
      <c r="D148" s="276"/>
      <c r="E148" s="660">
        <f>SUM(E141:F145)</f>
        <v>100</v>
      </c>
      <c r="F148" s="661"/>
      <c r="G148" s="152">
        <f>+G141*E141+G142*E142+G143*E143+G144*E144+G146*E145</f>
        <v>62.736762999999996</v>
      </c>
      <c r="H148" s="152">
        <f>+H141*E141+H142*E142+H143*E143+H144*E144+H147*E145</f>
        <v>69.126221000000001</v>
      </c>
      <c r="I148" s="153">
        <v>42684</v>
      </c>
      <c r="J148" s="153">
        <v>44549</v>
      </c>
      <c r="K148" s="154">
        <f t="shared" si="0"/>
        <v>1865</v>
      </c>
      <c r="L148" s="285"/>
      <c r="M148" s="286"/>
      <c r="N148" s="286"/>
      <c r="O148" s="286"/>
      <c r="P148" s="286"/>
      <c r="Q148" s="286"/>
      <c r="R148" s="286"/>
      <c r="S148" s="286"/>
      <c r="T148" s="287"/>
    </row>
    <row r="149" spans="2:20" s="18" customFormat="1" ht="14.25" x14ac:dyDescent="0.2">
      <c r="B149" s="99"/>
      <c r="C149" s="99"/>
      <c r="D149" s="99"/>
      <c r="E149" s="13"/>
      <c r="F149" s="13"/>
      <c r="G149" s="15"/>
      <c r="H149" s="14"/>
      <c r="I149" s="16"/>
      <c r="J149" s="14"/>
      <c r="K149" s="14"/>
      <c r="L149" s="288"/>
      <c r="M149" s="289"/>
      <c r="N149" s="289"/>
      <c r="O149" s="289"/>
      <c r="P149" s="289"/>
      <c r="Q149" s="289"/>
      <c r="R149" s="289"/>
      <c r="S149" s="289"/>
      <c r="T149" s="290"/>
    </row>
    <row r="150" spans="2:20" s="3" customFormat="1" ht="15" customHeight="1" x14ac:dyDescent="0.2">
      <c r="B150" s="657" t="s">
        <v>73</v>
      </c>
      <c r="C150" s="658"/>
      <c r="D150" s="658"/>
      <c r="E150" s="658"/>
      <c r="F150" s="658"/>
      <c r="G150" s="658"/>
      <c r="H150" s="658"/>
      <c r="I150" s="658"/>
      <c r="J150" s="658"/>
      <c r="K150" s="658"/>
      <c r="L150" s="658"/>
      <c r="M150" s="658"/>
      <c r="N150" s="658"/>
      <c r="O150" s="658"/>
      <c r="P150" s="658"/>
      <c r="Q150" s="658"/>
      <c r="R150" s="658"/>
      <c r="S150" s="658"/>
      <c r="T150" s="659"/>
    </row>
    <row r="151" spans="2:20" s="3" customFormat="1" ht="22.5" customHeight="1" x14ac:dyDescent="0.2">
      <c r="B151" s="308" t="s">
        <v>579</v>
      </c>
      <c r="C151" s="309"/>
      <c r="D151" s="309"/>
      <c r="E151" s="309"/>
      <c r="F151" s="309"/>
      <c r="G151" s="309"/>
      <c r="H151" s="309"/>
      <c r="I151" s="309"/>
      <c r="J151" s="309"/>
      <c r="K151" s="309"/>
      <c r="L151" s="309"/>
      <c r="M151" s="309"/>
      <c r="N151" s="309"/>
      <c r="O151" s="309"/>
      <c r="P151" s="309"/>
      <c r="Q151" s="309"/>
      <c r="R151" s="309"/>
      <c r="S151" s="309"/>
      <c r="T151" s="310"/>
    </row>
    <row r="152" spans="2:20" s="3" customFormat="1" ht="33.75" customHeight="1" x14ac:dyDescent="0.2">
      <c r="B152" s="260" t="s">
        <v>119</v>
      </c>
      <c r="C152" s="261"/>
      <c r="D152" s="261"/>
      <c r="E152" s="261"/>
      <c r="F152" s="261"/>
      <c r="G152" s="261"/>
      <c r="H152" s="261"/>
      <c r="I152" s="261"/>
      <c r="J152" s="261"/>
      <c r="K152" s="262"/>
      <c r="L152" s="330"/>
      <c r="M152" s="331"/>
      <c r="N152" s="331"/>
      <c r="O152" s="331"/>
      <c r="P152" s="331"/>
      <c r="Q152" s="331"/>
      <c r="R152" s="331"/>
      <c r="S152" s="331"/>
      <c r="T152" s="332"/>
    </row>
    <row r="153" spans="2:20" s="3" customFormat="1" ht="22.5" customHeight="1" x14ac:dyDescent="0.2">
      <c r="B153" s="244" t="s">
        <v>74</v>
      </c>
      <c r="C153" s="244"/>
      <c r="D153" s="244"/>
      <c r="E153" s="242" t="s">
        <v>518</v>
      </c>
      <c r="F153" s="243"/>
      <c r="G153" s="244" t="s">
        <v>64</v>
      </c>
      <c r="H153" s="244"/>
      <c r="I153" s="244" t="s">
        <v>75</v>
      </c>
      <c r="J153" s="244"/>
      <c r="K153" s="244"/>
      <c r="L153" s="333"/>
      <c r="M153" s="334"/>
      <c r="N153" s="334"/>
      <c r="O153" s="334"/>
      <c r="P153" s="334"/>
      <c r="Q153" s="334"/>
      <c r="R153" s="334"/>
      <c r="S153" s="334"/>
      <c r="T153" s="335"/>
    </row>
    <row r="154" spans="2:20" s="3" customFormat="1" ht="22.5" customHeight="1" x14ac:dyDescent="0.2">
      <c r="B154" s="245" t="s">
        <v>76</v>
      </c>
      <c r="C154" s="245"/>
      <c r="D154" s="245"/>
      <c r="E154" s="256">
        <f>+G157</f>
        <v>0.59150000000000003</v>
      </c>
      <c r="F154" s="257"/>
      <c r="G154" s="361">
        <v>0.68959999999999999</v>
      </c>
      <c r="H154" s="361"/>
      <c r="I154" s="360">
        <f>E154-G154</f>
        <v>-9.8099999999999965E-2</v>
      </c>
      <c r="J154" s="360"/>
      <c r="K154" s="360"/>
      <c r="L154" s="333"/>
      <c r="M154" s="334"/>
      <c r="N154" s="334"/>
      <c r="O154" s="334"/>
      <c r="P154" s="334"/>
      <c r="Q154" s="334"/>
      <c r="R154" s="334"/>
      <c r="S154" s="334"/>
      <c r="T154" s="335"/>
    </row>
    <row r="155" spans="2:20" s="3" customFormat="1" ht="22.5" customHeight="1" x14ac:dyDescent="0.2">
      <c r="B155" s="322"/>
      <c r="C155" s="323"/>
      <c r="D155" s="323"/>
      <c r="E155" s="323"/>
      <c r="F155" s="323"/>
      <c r="G155" s="323"/>
      <c r="H155" s="323"/>
      <c r="I155" s="323"/>
      <c r="J155" s="323"/>
      <c r="K155" s="324"/>
      <c r="L155" s="333"/>
      <c r="M155" s="334"/>
      <c r="N155" s="334"/>
      <c r="O155" s="334"/>
      <c r="P155" s="334"/>
      <c r="Q155" s="334"/>
      <c r="R155" s="334"/>
      <c r="S155" s="334"/>
      <c r="T155" s="335"/>
    </row>
    <row r="156" spans="2:20" s="3" customFormat="1" ht="32.25" customHeight="1" x14ac:dyDescent="0.2">
      <c r="B156" s="244" t="s">
        <v>77</v>
      </c>
      <c r="C156" s="244"/>
      <c r="D156" s="244" t="s">
        <v>66</v>
      </c>
      <c r="E156" s="244"/>
      <c r="F156" s="95" t="s">
        <v>78</v>
      </c>
      <c r="G156" s="360" t="s">
        <v>79</v>
      </c>
      <c r="H156" s="360"/>
      <c r="I156" s="95" t="s">
        <v>80</v>
      </c>
      <c r="J156" s="360" t="s">
        <v>81</v>
      </c>
      <c r="K156" s="360"/>
      <c r="L156" s="333"/>
      <c r="M156" s="334"/>
      <c r="N156" s="334"/>
      <c r="O156" s="334"/>
      <c r="P156" s="334"/>
      <c r="Q156" s="334"/>
      <c r="R156" s="334"/>
      <c r="S156" s="334"/>
      <c r="T156" s="335"/>
    </row>
    <row r="157" spans="2:20" s="3" customFormat="1" ht="29.25" customHeight="1" x14ac:dyDescent="0.2">
      <c r="B157" s="263">
        <f>I141</f>
        <v>42684</v>
      </c>
      <c r="C157" s="321"/>
      <c r="D157" s="263">
        <f>J141</f>
        <v>44549</v>
      </c>
      <c r="E157" s="321"/>
      <c r="F157" s="17">
        <f>K141</f>
        <v>1865</v>
      </c>
      <c r="G157" s="256">
        <v>0.59150000000000003</v>
      </c>
      <c r="H157" s="656"/>
      <c r="I157" s="656"/>
      <c r="J157" s="656"/>
      <c r="K157" s="257"/>
      <c r="L157" s="333"/>
      <c r="M157" s="334"/>
      <c r="N157" s="334"/>
      <c r="O157" s="334"/>
      <c r="P157" s="334"/>
      <c r="Q157" s="334"/>
      <c r="R157" s="334"/>
      <c r="S157" s="334"/>
      <c r="T157" s="335"/>
    </row>
    <row r="158" spans="2:20" s="3" customFormat="1" ht="25.5" customHeight="1" x14ac:dyDescent="0.2">
      <c r="B158" s="322"/>
      <c r="C158" s="323"/>
      <c r="D158" s="323"/>
      <c r="E158" s="323"/>
      <c r="F158" s="323"/>
      <c r="G158" s="323"/>
      <c r="H158" s="323"/>
      <c r="I158" s="323"/>
      <c r="J158" s="323"/>
      <c r="K158" s="324"/>
      <c r="L158" s="333"/>
      <c r="M158" s="334"/>
      <c r="N158" s="334"/>
      <c r="O158" s="334"/>
      <c r="P158" s="334"/>
      <c r="Q158" s="334"/>
      <c r="R158" s="334"/>
      <c r="S158" s="334"/>
      <c r="T158" s="335"/>
    </row>
    <row r="159" spans="2:20" s="3" customFormat="1" ht="19.5" customHeight="1" x14ac:dyDescent="0.2">
      <c r="B159" s="260" t="s">
        <v>82</v>
      </c>
      <c r="C159" s="261"/>
      <c r="D159" s="261"/>
      <c r="E159" s="261"/>
      <c r="F159" s="261"/>
      <c r="G159" s="261"/>
      <c r="H159" s="261"/>
      <c r="I159" s="261"/>
      <c r="J159" s="261"/>
      <c r="K159" s="262"/>
      <c r="L159" s="336"/>
      <c r="M159" s="337"/>
      <c r="N159" s="337"/>
      <c r="O159" s="337"/>
      <c r="P159" s="337"/>
      <c r="Q159" s="337"/>
      <c r="R159" s="337"/>
      <c r="S159" s="337"/>
      <c r="T159" s="338"/>
    </row>
    <row r="160" spans="2:20" s="3" customFormat="1" ht="22.5" customHeight="1" x14ac:dyDescent="0.2">
      <c r="B160" s="306" t="s">
        <v>83</v>
      </c>
      <c r="C160" s="306"/>
      <c r="D160" s="306"/>
      <c r="E160" s="306"/>
      <c r="F160" s="259" t="s">
        <v>801</v>
      </c>
      <c r="G160" s="259"/>
      <c r="H160" s="259"/>
      <c r="I160" s="259"/>
      <c r="J160" s="315" t="s">
        <v>84</v>
      </c>
      <c r="K160" s="316"/>
      <c r="L160" s="316"/>
      <c r="M160" s="316"/>
      <c r="N160" s="316"/>
      <c r="O160" s="316"/>
      <c r="P160" s="316"/>
      <c r="Q160" s="316"/>
      <c r="R160" s="316"/>
      <c r="S160" s="316"/>
      <c r="T160" s="317"/>
    </row>
    <row r="161" spans="2:20" s="3" customFormat="1" ht="19.5" customHeight="1" x14ac:dyDescent="0.2">
      <c r="B161" s="306" t="s">
        <v>85</v>
      </c>
      <c r="C161" s="306"/>
      <c r="D161" s="306" t="s">
        <v>519</v>
      </c>
      <c r="E161" s="306"/>
      <c r="F161" s="259"/>
      <c r="G161" s="259"/>
      <c r="H161" s="259"/>
      <c r="I161" s="259"/>
      <c r="J161" s="318"/>
      <c r="K161" s="319"/>
      <c r="L161" s="319"/>
      <c r="M161" s="319"/>
      <c r="N161" s="319"/>
      <c r="O161" s="319"/>
      <c r="P161" s="319"/>
      <c r="Q161" s="319"/>
      <c r="R161" s="319"/>
      <c r="S161" s="319"/>
      <c r="T161" s="320"/>
    </row>
    <row r="162" spans="2:20" s="3" customFormat="1" ht="66.599999999999994" customHeight="1" x14ac:dyDescent="0.2">
      <c r="B162" s="277" t="s">
        <v>578</v>
      </c>
      <c r="C162" s="278"/>
      <c r="D162" s="277" t="s">
        <v>711</v>
      </c>
      <c r="E162" s="278"/>
      <c r="F162" s="277" t="s">
        <v>734</v>
      </c>
      <c r="G162" s="307"/>
      <c r="H162" s="307"/>
      <c r="I162" s="278"/>
      <c r="J162" s="238" t="s">
        <v>933</v>
      </c>
      <c r="K162" s="239"/>
      <c r="L162" s="239"/>
      <c r="M162" s="239"/>
      <c r="N162" s="239"/>
      <c r="O162" s="239"/>
      <c r="P162" s="239"/>
      <c r="Q162" s="239"/>
      <c r="R162" s="239"/>
      <c r="S162" s="239"/>
      <c r="T162" s="240"/>
    </row>
    <row r="163" spans="2:20" s="3" customFormat="1" ht="65.45" customHeight="1" x14ac:dyDescent="0.2">
      <c r="B163" s="277" t="s">
        <v>759</v>
      </c>
      <c r="C163" s="278"/>
      <c r="D163" s="277" t="s">
        <v>822</v>
      </c>
      <c r="E163" s="278"/>
      <c r="F163" s="264" t="s">
        <v>823</v>
      </c>
      <c r="G163" s="265"/>
      <c r="H163" s="265"/>
      <c r="I163" s="266"/>
      <c r="J163" s="238" t="s">
        <v>913</v>
      </c>
      <c r="K163" s="239"/>
      <c r="L163" s="239"/>
      <c r="M163" s="239"/>
      <c r="N163" s="239"/>
      <c r="O163" s="239"/>
      <c r="P163" s="239"/>
      <c r="Q163" s="239"/>
      <c r="R163" s="239"/>
      <c r="S163" s="239"/>
      <c r="T163" s="240"/>
    </row>
    <row r="164" spans="2:20" s="3" customFormat="1" ht="35.450000000000003" customHeight="1" x14ac:dyDescent="0.2">
      <c r="B164" s="277" t="s">
        <v>822</v>
      </c>
      <c r="C164" s="278"/>
      <c r="D164" s="277" t="s">
        <v>914</v>
      </c>
      <c r="E164" s="278"/>
      <c r="F164" s="264" t="s">
        <v>915</v>
      </c>
      <c r="G164" s="265"/>
      <c r="H164" s="265"/>
      <c r="I164" s="266"/>
      <c r="J164" s="238" t="s">
        <v>916</v>
      </c>
      <c r="K164" s="239"/>
      <c r="L164" s="239"/>
      <c r="M164" s="239"/>
      <c r="N164" s="239"/>
      <c r="O164" s="239"/>
      <c r="P164" s="239"/>
      <c r="Q164" s="239"/>
      <c r="R164" s="239"/>
      <c r="S164" s="239"/>
      <c r="T164" s="240"/>
    </row>
    <row r="165" spans="2:20" s="3" customFormat="1" ht="40.15" customHeight="1" x14ac:dyDescent="0.2">
      <c r="B165" s="277" t="s">
        <v>848</v>
      </c>
      <c r="C165" s="278"/>
      <c r="D165" s="277" t="s">
        <v>849</v>
      </c>
      <c r="E165" s="278"/>
      <c r="F165" s="264" t="s">
        <v>917</v>
      </c>
      <c r="G165" s="265"/>
      <c r="H165" s="265"/>
      <c r="I165" s="266"/>
      <c r="J165" s="238" t="s">
        <v>918</v>
      </c>
      <c r="K165" s="239"/>
      <c r="L165" s="239"/>
      <c r="M165" s="239"/>
      <c r="N165" s="239"/>
      <c r="O165" s="239"/>
      <c r="P165" s="239"/>
      <c r="Q165" s="239"/>
      <c r="R165" s="239"/>
      <c r="S165" s="239"/>
      <c r="T165" s="240"/>
    </row>
    <row r="166" spans="2:20" s="3" customFormat="1" ht="42.6" customHeight="1" x14ac:dyDescent="0.2">
      <c r="B166" s="277" t="s">
        <v>849</v>
      </c>
      <c r="C166" s="278"/>
      <c r="D166" s="277" t="s">
        <v>850</v>
      </c>
      <c r="E166" s="278"/>
      <c r="F166" s="264" t="s">
        <v>851</v>
      </c>
      <c r="G166" s="265"/>
      <c r="H166" s="265"/>
      <c r="I166" s="266"/>
      <c r="J166" s="238" t="s">
        <v>919</v>
      </c>
      <c r="K166" s="239"/>
      <c r="L166" s="239"/>
      <c r="M166" s="239"/>
      <c r="N166" s="239"/>
      <c r="O166" s="239"/>
      <c r="P166" s="239"/>
      <c r="Q166" s="239"/>
      <c r="R166" s="239"/>
      <c r="S166" s="239"/>
      <c r="T166" s="240"/>
    </row>
    <row r="167" spans="2:20" s="3" customFormat="1" ht="48" customHeight="1" x14ac:dyDescent="0.2">
      <c r="B167" s="277" t="s">
        <v>712</v>
      </c>
      <c r="C167" s="278"/>
      <c r="D167" s="277"/>
      <c r="E167" s="278"/>
      <c r="F167" s="264" t="s">
        <v>802</v>
      </c>
      <c r="G167" s="265"/>
      <c r="H167" s="265"/>
      <c r="I167" s="266"/>
      <c r="J167" s="238" t="s">
        <v>920</v>
      </c>
      <c r="K167" s="239"/>
      <c r="L167" s="239"/>
      <c r="M167" s="239"/>
      <c r="N167" s="239"/>
      <c r="O167" s="239"/>
      <c r="P167" s="239"/>
      <c r="Q167" s="239"/>
      <c r="R167" s="239"/>
      <c r="S167" s="239"/>
      <c r="T167" s="240"/>
    </row>
    <row r="168" spans="2:20" s="3" customFormat="1" ht="29.45" customHeight="1" x14ac:dyDescent="0.2">
      <c r="B168" s="264" t="s">
        <v>776</v>
      </c>
      <c r="C168" s="266"/>
      <c r="D168" s="277"/>
      <c r="E168" s="278"/>
      <c r="F168" s="277" t="s">
        <v>852</v>
      </c>
      <c r="G168" s="307"/>
      <c r="H168" s="307"/>
      <c r="I168" s="278"/>
      <c r="J168" s="238" t="s">
        <v>921</v>
      </c>
      <c r="K168" s="239"/>
      <c r="L168" s="239"/>
      <c r="M168" s="239"/>
      <c r="N168" s="239"/>
      <c r="O168" s="239"/>
      <c r="P168" s="239"/>
      <c r="Q168" s="239"/>
      <c r="R168" s="239"/>
      <c r="S168" s="239"/>
      <c r="T168" s="240"/>
    </row>
    <row r="169" spans="2:20" s="3" customFormat="1" ht="45.6" customHeight="1" x14ac:dyDescent="0.2">
      <c r="B169" s="264" t="s">
        <v>760</v>
      </c>
      <c r="C169" s="266"/>
      <c r="D169" s="277"/>
      <c r="E169" s="278"/>
      <c r="F169" s="277" t="s">
        <v>853</v>
      </c>
      <c r="G169" s="307"/>
      <c r="H169" s="307"/>
      <c r="I169" s="278"/>
      <c r="J169" s="238" t="s">
        <v>922</v>
      </c>
      <c r="K169" s="239"/>
      <c r="L169" s="239"/>
      <c r="M169" s="239"/>
      <c r="N169" s="239"/>
      <c r="O169" s="239"/>
      <c r="P169" s="239"/>
      <c r="Q169" s="239"/>
      <c r="R169" s="239"/>
      <c r="S169" s="239"/>
      <c r="T169" s="240"/>
    </row>
    <row r="170" spans="2:20" s="3" customFormat="1" ht="29.45" customHeight="1" x14ac:dyDescent="0.2">
      <c r="B170" s="264" t="s">
        <v>824</v>
      </c>
      <c r="C170" s="266"/>
      <c r="D170" s="277"/>
      <c r="E170" s="278"/>
      <c r="F170" s="277" t="s">
        <v>803</v>
      </c>
      <c r="G170" s="307"/>
      <c r="H170" s="307"/>
      <c r="I170" s="278"/>
      <c r="J170" s="238" t="s">
        <v>923</v>
      </c>
      <c r="K170" s="239"/>
      <c r="L170" s="239"/>
      <c r="M170" s="239"/>
      <c r="N170" s="239"/>
      <c r="O170" s="239"/>
      <c r="P170" s="239"/>
      <c r="Q170" s="239"/>
      <c r="R170" s="239"/>
      <c r="S170" s="239"/>
      <c r="T170" s="240"/>
    </row>
    <row r="171" spans="2:20" s="3" customFormat="1" ht="55.15" customHeight="1" x14ac:dyDescent="0.2">
      <c r="B171" s="277" t="s">
        <v>735</v>
      </c>
      <c r="C171" s="278"/>
      <c r="D171" s="277"/>
      <c r="E171" s="278"/>
      <c r="F171" s="264" t="s">
        <v>854</v>
      </c>
      <c r="G171" s="265"/>
      <c r="H171" s="265"/>
      <c r="I171" s="266"/>
      <c r="J171" s="238" t="s">
        <v>924</v>
      </c>
      <c r="K171" s="239"/>
      <c r="L171" s="239"/>
      <c r="M171" s="239"/>
      <c r="N171" s="239"/>
      <c r="O171" s="239"/>
      <c r="P171" s="239"/>
      <c r="Q171" s="239"/>
      <c r="R171" s="239"/>
      <c r="S171" s="239"/>
      <c r="T171" s="240"/>
    </row>
    <row r="172" spans="2:20" s="3" customFormat="1" ht="37.9" customHeight="1" x14ac:dyDescent="0.2">
      <c r="B172" s="277" t="s">
        <v>925</v>
      </c>
      <c r="C172" s="278"/>
      <c r="D172" s="277"/>
      <c r="E172" s="278"/>
      <c r="F172" s="264" t="s">
        <v>926</v>
      </c>
      <c r="G172" s="265"/>
      <c r="H172" s="265"/>
      <c r="I172" s="266"/>
      <c r="J172" s="238" t="s">
        <v>927</v>
      </c>
      <c r="K172" s="239"/>
      <c r="L172" s="239"/>
      <c r="M172" s="239"/>
      <c r="N172" s="239"/>
      <c r="O172" s="239"/>
      <c r="P172" s="239"/>
      <c r="Q172" s="239"/>
      <c r="R172" s="239"/>
      <c r="S172" s="239"/>
      <c r="T172" s="240"/>
    </row>
    <row r="173" spans="2:20" s="3" customFormat="1" ht="38.450000000000003" customHeight="1" x14ac:dyDescent="0.2">
      <c r="B173" s="264" t="s">
        <v>713</v>
      </c>
      <c r="C173" s="266"/>
      <c r="D173" s="277"/>
      <c r="E173" s="278"/>
      <c r="F173" s="264" t="s">
        <v>721</v>
      </c>
      <c r="G173" s="265"/>
      <c r="H173" s="265"/>
      <c r="I173" s="266"/>
      <c r="J173" s="238" t="s">
        <v>804</v>
      </c>
      <c r="K173" s="239"/>
      <c r="L173" s="239"/>
      <c r="M173" s="239"/>
      <c r="N173" s="239"/>
      <c r="O173" s="239"/>
      <c r="P173" s="239"/>
      <c r="Q173" s="239"/>
      <c r="R173" s="239"/>
      <c r="S173" s="239"/>
      <c r="T173" s="240"/>
    </row>
    <row r="174" spans="2:20" s="3" customFormat="1" ht="72" customHeight="1" x14ac:dyDescent="0.2">
      <c r="B174" s="277" t="s">
        <v>761</v>
      </c>
      <c r="C174" s="278"/>
      <c r="D174" s="277"/>
      <c r="E174" s="278"/>
      <c r="F174" s="277" t="s">
        <v>855</v>
      </c>
      <c r="G174" s="307"/>
      <c r="H174" s="307"/>
      <c r="I174" s="278"/>
      <c r="J174" s="238" t="s">
        <v>928</v>
      </c>
      <c r="K174" s="239"/>
      <c r="L174" s="239"/>
      <c r="M174" s="239"/>
      <c r="N174" s="239"/>
      <c r="O174" s="239"/>
      <c r="P174" s="239"/>
      <c r="Q174" s="239"/>
      <c r="R174" s="239"/>
      <c r="S174" s="239"/>
      <c r="T174" s="240"/>
    </row>
    <row r="175" spans="2:20" s="3" customFormat="1" ht="83.45" customHeight="1" x14ac:dyDescent="0.2">
      <c r="B175" s="277" t="s">
        <v>762</v>
      </c>
      <c r="C175" s="278"/>
      <c r="D175" s="277" t="s">
        <v>777</v>
      </c>
      <c r="E175" s="278"/>
      <c r="F175" s="277" t="s">
        <v>805</v>
      </c>
      <c r="G175" s="307"/>
      <c r="H175" s="307"/>
      <c r="I175" s="278"/>
      <c r="J175" s="238" t="s">
        <v>856</v>
      </c>
      <c r="K175" s="239"/>
      <c r="L175" s="239"/>
      <c r="M175" s="239"/>
      <c r="N175" s="239"/>
      <c r="O175" s="239"/>
      <c r="P175" s="239"/>
      <c r="Q175" s="239"/>
      <c r="R175" s="239"/>
      <c r="S175" s="239"/>
      <c r="T175" s="240"/>
    </row>
    <row r="176" spans="2:20" s="3" customFormat="1" ht="66" customHeight="1" x14ac:dyDescent="0.2">
      <c r="B176" s="277" t="s">
        <v>806</v>
      </c>
      <c r="C176" s="278"/>
      <c r="D176" s="277" t="s">
        <v>825</v>
      </c>
      <c r="E176" s="278"/>
      <c r="F176" s="277" t="s">
        <v>807</v>
      </c>
      <c r="G176" s="307"/>
      <c r="H176" s="307"/>
      <c r="I176" s="278"/>
      <c r="J176" s="238" t="s">
        <v>929</v>
      </c>
      <c r="K176" s="239"/>
      <c r="L176" s="239"/>
      <c r="M176" s="239"/>
      <c r="N176" s="239"/>
      <c r="O176" s="239"/>
      <c r="P176" s="239"/>
      <c r="Q176" s="239"/>
      <c r="R176" s="239"/>
      <c r="S176" s="239"/>
      <c r="T176" s="240"/>
    </row>
    <row r="177" spans="2:20" s="3" customFormat="1" ht="69.599999999999994" customHeight="1" x14ac:dyDescent="0.2">
      <c r="B177" s="277" t="s">
        <v>808</v>
      </c>
      <c r="C177" s="278"/>
      <c r="D177" s="277"/>
      <c r="E177" s="278"/>
      <c r="F177" s="277" t="s">
        <v>809</v>
      </c>
      <c r="G177" s="307"/>
      <c r="H177" s="307"/>
      <c r="I177" s="278"/>
      <c r="J177" s="238" t="s">
        <v>930</v>
      </c>
      <c r="K177" s="239"/>
      <c r="L177" s="239"/>
      <c r="M177" s="239"/>
      <c r="N177" s="239"/>
      <c r="O177" s="239"/>
      <c r="P177" s="239"/>
      <c r="Q177" s="239"/>
      <c r="R177" s="239"/>
      <c r="S177" s="239"/>
      <c r="T177" s="240"/>
    </row>
    <row r="178" spans="2:20" s="3" customFormat="1" ht="68.45" customHeight="1" x14ac:dyDescent="0.2">
      <c r="B178" s="277" t="s">
        <v>736</v>
      </c>
      <c r="C178" s="278"/>
      <c r="D178" s="277"/>
      <c r="E178" s="278"/>
      <c r="F178" s="277" t="s">
        <v>857</v>
      </c>
      <c r="G178" s="307"/>
      <c r="H178" s="307"/>
      <c r="I178" s="278"/>
      <c r="J178" s="238" t="s">
        <v>931</v>
      </c>
      <c r="K178" s="239"/>
      <c r="L178" s="239"/>
      <c r="M178" s="239"/>
      <c r="N178" s="239"/>
      <c r="O178" s="239"/>
      <c r="P178" s="239"/>
      <c r="Q178" s="239"/>
      <c r="R178" s="239"/>
      <c r="S178" s="239"/>
      <c r="T178" s="240"/>
    </row>
    <row r="179" spans="2:20" s="3" customFormat="1" ht="29.45" customHeight="1" x14ac:dyDescent="0.2">
      <c r="B179" s="277" t="s">
        <v>778</v>
      </c>
      <c r="C179" s="278"/>
      <c r="D179" s="277"/>
      <c r="E179" s="278"/>
      <c r="F179" s="277" t="s">
        <v>858</v>
      </c>
      <c r="G179" s="307"/>
      <c r="H179" s="307"/>
      <c r="I179" s="278"/>
      <c r="J179" s="238" t="s">
        <v>859</v>
      </c>
      <c r="K179" s="239"/>
      <c r="L179" s="239"/>
      <c r="M179" s="239"/>
      <c r="N179" s="239"/>
      <c r="O179" s="239"/>
      <c r="P179" s="239"/>
      <c r="Q179" s="239"/>
      <c r="R179" s="239"/>
      <c r="S179" s="239"/>
      <c r="T179" s="240"/>
    </row>
    <row r="180" spans="2:20" s="3" customFormat="1" ht="84" customHeight="1" x14ac:dyDescent="0.2">
      <c r="B180" s="277" t="s">
        <v>763</v>
      </c>
      <c r="C180" s="278"/>
      <c r="D180" s="277" t="s">
        <v>737</v>
      </c>
      <c r="E180" s="278"/>
      <c r="F180" s="277" t="s">
        <v>860</v>
      </c>
      <c r="G180" s="307"/>
      <c r="H180" s="307"/>
      <c r="I180" s="278"/>
      <c r="J180" s="238" t="s">
        <v>932</v>
      </c>
      <c r="K180" s="239"/>
      <c r="L180" s="239"/>
      <c r="M180" s="239"/>
      <c r="N180" s="239"/>
      <c r="O180" s="239"/>
      <c r="P180" s="239"/>
      <c r="Q180" s="239"/>
      <c r="R180" s="239"/>
      <c r="S180" s="239"/>
      <c r="T180" s="240"/>
    </row>
    <row r="181" spans="2:20" s="3" customFormat="1" ht="42.6" customHeight="1" x14ac:dyDescent="0.2">
      <c r="B181" s="264" t="s">
        <v>779</v>
      </c>
      <c r="C181" s="266"/>
      <c r="D181" s="277" t="s">
        <v>771</v>
      </c>
      <c r="E181" s="278"/>
      <c r="F181" s="264" t="s">
        <v>772</v>
      </c>
      <c r="G181" s="265"/>
      <c r="H181" s="265"/>
      <c r="I181" s="266"/>
      <c r="J181" s="238" t="s">
        <v>861</v>
      </c>
      <c r="K181" s="239"/>
      <c r="L181" s="239"/>
      <c r="M181" s="239"/>
      <c r="N181" s="239"/>
      <c r="O181" s="239"/>
      <c r="P181" s="239"/>
      <c r="Q181" s="239"/>
      <c r="R181" s="239"/>
      <c r="S181" s="239"/>
      <c r="T181" s="240"/>
    </row>
    <row r="182" spans="2:20" s="3" customFormat="1" ht="37.9" customHeight="1" x14ac:dyDescent="0.2">
      <c r="B182" s="277"/>
      <c r="C182" s="278"/>
      <c r="D182" s="277"/>
      <c r="E182" s="278"/>
      <c r="F182" s="277" t="s">
        <v>714</v>
      </c>
      <c r="G182" s="307"/>
      <c r="H182" s="307"/>
      <c r="I182" s="278"/>
      <c r="J182" s="238" t="s">
        <v>715</v>
      </c>
      <c r="K182" s="239"/>
      <c r="L182" s="239"/>
      <c r="M182" s="239"/>
      <c r="N182" s="239"/>
      <c r="O182" s="239"/>
      <c r="P182" s="239"/>
      <c r="Q182" s="239"/>
      <c r="R182" s="239"/>
      <c r="S182" s="239"/>
      <c r="T182" s="240"/>
    </row>
    <row r="183" spans="2:20" s="3" customFormat="1" ht="30.4" customHeight="1" x14ac:dyDescent="0.2">
      <c r="B183" s="450" t="s">
        <v>86</v>
      </c>
      <c r="C183" s="451"/>
      <c r="D183" s="451"/>
      <c r="E183" s="451"/>
      <c r="F183" s="451"/>
      <c r="G183" s="451"/>
      <c r="H183" s="451"/>
      <c r="I183" s="451"/>
      <c r="J183" s="451"/>
      <c r="K183" s="451"/>
      <c r="L183" s="451"/>
      <c r="M183" s="451"/>
      <c r="N183" s="451"/>
      <c r="O183" s="451"/>
      <c r="P183" s="451"/>
      <c r="Q183" s="451"/>
      <c r="R183" s="451"/>
      <c r="S183" s="451"/>
      <c r="T183" s="452"/>
    </row>
    <row r="184" spans="2:20" s="3" customFormat="1" ht="41.65" customHeight="1" x14ac:dyDescent="0.2">
      <c r="B184" s="448" t="s">
        <v>87</v>
      </c>
      <c r="C184" s="270" t="s">
        <v>584</v>
      </c>
      <c r="D184" s="271"/>
      <c r="E184" s="271"/>
      <c r="F184" s="271"/>
      <c r="G184" s="271"/>
      <c r="H184" s="271"/>
      <c r="I184" s="271"/>
      <c r="J184" s="271"/>
      <c r="K184" s="271"/>
      <c r="L184" s="271"/>
      <c r="M184" s="271"/>
      <c r="N184" s="271"/>
      <c r="O184" s="271"/>
      <c r="P184" s="271"/>
      <c r="Q184" s="271"/>
      <c r="R184" s="271"/>
      <c r="S184" s="271"/>
      <c r="T184" s="272"/>
    </row>
    <row r="185" spans="2:20" s="3" customFormat="1" ht="22.5" customHeight="1" x14ac:dyDescent="0.2">
      <c r="B185" s="449"/>
      <c r="C185" s="260" t="s">
        <v>119</v>
      </c>
      <c r="D185" s="261"/>
      <c r="E185" s="261"/>
      <c r="F185" s="261"/>
      <c r="G185" s="261"/>
      <c r="H185" s="261"/>
      <c r="I185" s="261"/>
      <c r="J185" s="261"/>
      <c r="K185" s="261"/>
      <c r="L185" s="262"/>
      <c r="M185" s="260"/>
      <c r="N185" s="261"/>
      <c r="O185" s="261"/>
      <c r="P185" s="261"/>
      <c r="Q185" s="261"/>
      <c r="R185" s="261"/>
      <c r="S185" s="261"/>
      <c r="T185" s="262"/>
    </row>
    <row r="186" spans="2:20" s="3" customFormat="1" ht="22.5" customHeight="1" x14ac:dyDescent="0.2">
      <c r="B186" s="449"/>
      <c r="C186" s="244" t="s">
        <v>74</v>
      </c>
      <c r="D186" s="244"/>
      <c r="E186" s="244"/>
      <c r="F186" s="244" t="s">
        <v>518</v>
      </c>
      <c r="G186" s="244"/>
      <c r="H186" s="244" t="s">
        <v>64</v>
      </c>
      <c r="I186" s="244"/>
      <c r="J186" s="244" t="s">
        <v>88</v>
      </c>
      <c r="K186" s="244"/>
      <c r="L186" s="244"/>
      <c r="M186" s="343"/>
      <c r="N186" s="344"/>
      <c r="O186" s="344"/>
      <c r="P186" s="344"/>
      <c r="Q186" s="344"/>
      <c r="R186" s="344"/>
      <c r="S186" s="344"/>
      <c r="T186" s="345"/>
    </row>
    <row r="187" spans="2:20" s="3" customFormat="1" ht="22.5" customHeight="1" x14ac:dyDescent="0.2">
      <c r="B187" s="449"/>
      <c r="C187" s="245" t="s">
        <v>76</v>
      </c>
      <c r="D187" s="245"/>
      <c r="E187" s="245"/>
      <c r="F187" s="361">
        <f>+H190/100</f>
        <v>0.54220000000000002</v>
      </c>
      <c r="G187" s="361"/>
      <c r="H187" s="361">
        <v>0.56079999999999997</v>
      </c>
      <c r="I187" s="361"/>
      <c r="J187" s="360">
        <f>F187-H187</f>
        <v>-1.859999999999995E-2</v>
      </c>
      <c r="K187" s="360"/>
      <c r="L187" s="360"/>
      <c r="M187" s="396"/>
      <c r="N187" s="397"/>
      <c r="O187" s="397"/>
      <c r="P187" s="397"/>
      <c r="Q187" s="397"/>
      <c r="R187" s="397"/>
      <c r="S187" s="397"/>
      <c r="T187" s="398"/>
    </row>
    <row r="188" spans="2:20" s="3" customFormat="1" ht="22.5" customHeight="1" x14ac:dyDescent="0.2">
      <c r="B188" s="449"/>
      <c r="C188" s="93"/>
      <c r="D188" s="93"/>
      <c r="E188" s="93"/>
      <c r="F188" s="92"/>
      <c r="G188" s="92"/>
      <c r="H188" s="92"/>
      <c r="I188" s="92"/>
      <c r="J188" s="92"/>
      <c r="K188" s="92"/>
      <c r="L188" s="92"/>
      <c r="M188" s="396"/>
      <c r="N188" s="397"/>
      <c r="O188" s="397"/>
      <c r="P188" s="397"/>
      <c r="Q188" s="397"/>
      <c r="R188" s="397"/>
      <c r="S188" s="397"/>
      <c r="T188" s="398"/>
    </row>
    <row r="189" spans="2:20" s="3" customFormat="1" ht="27" customHeight="1" x14ac:dyDescent="0.2">
      <c r="B189" s="449"/>
      <c r="C189" s="244" t="s">
        <v>77</v>
      </c>
      <c r="D189" s="244"/>
      <c r="E189" s="242" t="s">
        <v>66</v>
      </c>
      <c r="F189" s="243"/>
      <c r="G189" s="95" t="s">
        <v>78</v>
      </c>
      <c r="H189" s="360" t="s">
        <v>79</v>
      </c>
      <c r="I189" s="360"/>
      <c r="J189" s="95" t="s">
        <v>80</v>
      </c>
      <c r="K189" s="360" t="s">
        <v>81</v>
      </c>
      <c r="L189" s="360"/>
      <c r="M189" s="396"/>
      <c r="N189" s="397"/>
      <c r="O189" s="397"/>
      <c r="P189" s="397"/>
      <c r="Q189" s="397"/>
      <c r="R189" s="397"/>
      <c r="S189" s="397"/>
      <c r="T189" s="398"/>
    </row>
    <row r="190" spans="2:20" s="3" customFormat="1" ht="30" customHeight="1" x14ac:dyDescent="0.2">
      <c r="B190" s="449"/>
      <c r="C190" s="263">
        <f>I142</f>
        <v>43044</v>
      </c>
      <c r="D190" s="263"/>
      <c r="E190" s="374">
        <f>J142</f>
        <v>44484</v>
      </c>
      <c r="F190" s="375"/>
      <c r="G190" s="17">
        <f>K142</f>
        <v>1440</v>
      </c>
      <c r="H190" s="246">
        <v>54.22</v>
      </c>
      <c r="I190" s="269"/>
      <c r="J190" s="269"/>
      <c r="K190" s="269"/>
      <c r="L190" s="247"/>
      <c r="M190" s="396"/>
      <c r="N190" s="397"/>
      <c r="O190" s="397"/>
      <c r="P190" s="397"/>
      <c r="Q190" s="397"/>
      <c r="R190" s="397"/>
      <c r="S190" s="397"/>
      <c r="T190" s="398"/>
    </row>
    <row r="191" spans="2:20" s="3" customFormat="1" ht="25.5" customHeight="1" x14ac:dyDescent="0.2">
      <c r="B191" s="449"/>
      <c r="C191" s="93"/>
      <c r="D191" s="94"/>
      <c r="E191" s="91"/>
      <c r="F191" s="17"/>
      <c r="G191" s="20"/>
      <c r="H191" s="20"/>
      <c r="I191" s="17"/>
      <c r="J191" s="19"/>
      <c r="K191" s="19"/>
      <c r="L191" s="92"/>
      <c r="M191" s="396"/>
      <c r="N191" s="397"/>
      <c r="O191" s="397"/>
      <c r="P191" s="397"/>
      <c r="Q191" s="397"/>
      <c r="R191" s="397"/>
      <c r="S191" s="397"/>
      <c r="T191" s="398"/>
    </row>
    <row r="192" spans="2:20" s="3" customFormat="1" ht="19.5" customHeight="1" x14ac:dyDescent="0.2">
      <c r="B192" s="449"/>
      <c r="C192" s="260" t="s">
        <v>82</v>
      </c>
      <c r="D192" s="261"/>
      <c r="E192" s="261"/>
      <c r="F192" s="261"/>
      <c r="G192" s="261"/>
      <c r="H192" s="261"/>
      <c r="I192" s="261"/>
      <c r="J192" s="261"/>
      <c r="K192" s="261"/>
      <c r="L192" s="262"/>
      <c r="M192" s="346"/>
      <c r="N192" s="347"/>
      <c r="O192" s="347"/>
      <c r="P192" s="347"/>
      <c r="Q192" s="347"/>
      <c r="R192" s="347"/>
      <c r="S192" s="347"/>
      <c r="T192" s="348"/>
    </row>
    <row r="193" spans="2:20" s="3" customFormat="1" ht="22.5" customHeight="1" x14ac:dyDescent="0.2">
      <c r="B193" s="449"/>
      <c r="C193" s="291" t="s">
        <v>83</v>
      </c>
      <c r="D193" s="292"/>
      <c r="E193" s="292"/>
      <c r="F193" s="293"/>
      <c r="G193" s="259" t="s">
        <v>716</v>
      </c>
      <c r="H193" s="259"/>
      <c r="I193" s="259"/>
      <c r="J193" s="259"/>
      <c r="K193" s="259" t="s">
        <v>84</v>
      </c>
      <c r="L193" s="259"/>
      <c r="M193" s="259"/>
      <c r="N193" s="259"/>
      <c r="O193" s="259"/>
      <c r="P193" s="259"/>
      <c r="Q193" s="259"/>
      <c r="R193" s="259"/>
      <c r="S193" s="259"/>
      <c r="T193" s="259"/>
    </row>
    <row r="194" spans="2:20" ht="35.25" customHeight="1" x14ac:dyDescent="0.2">
      <c r="B194" s="449"/>
      <c r="C194" s="306" t="s">
        <v>85</v>
      </c>
      <c r="D194" s="306"/>
      <c r="E194" s="291" t="s">
        <v>519</v>
      </c>
      <c r="F194" s="293"/>
      <c r="G194" s="259"/>
      <c r="H194" s="259"/>
      <c r="I194" s="259"/>
      <c r="J194" s="259"/>
      <c r="K194" s="259"/>
      <c r="L194" s="259"/>
      <c r="M194" s="259"/>
      <c r="N194" s="259"/>
      <c r="O194" s="259"/>
      <c r="P194" s="259"/>
      <c r="Q194" s="259"/>
      <c r="R194" s="259"/>
      <c r="S194" s="259"/>
      <c r="T194" s="259"/>
    </row>
    <row r="195" spans="2:20" ht="55.9" customHeight="1" x14ac:dyDescent="0.2">
      <c r="B195" s="449"/>
      <c r="C195" s="267" t="s">
        <v>934</v>
      </c>
      <c r="D195" s="268"/>
      <c r="E195" s="267"/>
      <c r="F195" s="268"/>
      <c r="G195" s="264" t="s">
        <v>766</v>
      </c>
      <c r="H195" s="265"/>
      <c r="I195" s="265"/>
      <c r="J195" s="266"/>
      <c r="K195" s="238" t="s">
        <v>935</v>
      </c>
      <c r="L195" s="239"/>
      <c r="M195" s="239"/>
      <c r="N195" s="239"/>
      <c r="O195" s="239"/>
      <c r="P195" s="239"/>
      <c r="Q195" s="239"/>
      <c r="R195" s="239"/>
      <c r="S195" s="239"/>
      <c r="T195" s="240"/>
    </row>
    <row r="196" spans="2:20" ht="52.15" customHeight="1" x14ac:dyDescent="0.2">
      <c r="B196" s="449"/>
      <c r="C196" s="267" t="s">
        <v>936</v>
      </c>
      <c r="D196" s="268"/>
      <c r="E196" s="267"/>
      <c r="F196" s="268"/>
      <c r="G196" s="264" t="s">
        <v>937</v>
      </c>
      <c r="H196" s="265"/>
      <c r="I196" s="265"/>
      <c r="J196" s="266"/>
      <c r="K196" s="238" t="s">
        <v>862</v>
      </c>
      <c r="L196" s="239"/>
      <c r="M196" s="239"/>
      <c r="N196" s="239"/>
      <c r="O196" s="239"/>
      <c r="P196" s="239"/>
      <c r="Q196" s="239"/>
      <c r="R196" s="239"/>
      <c r="S196" s="239"/>
      <c r="T196" s="240"/>
    </row>
    <row r="197" spans="2:20" ht="83.45" customHeight="1" x14ac:dyDescent="0.2">
      <c r="B197" s="449"/>
      <c r="C197" s="267" t="s">
        <v>863</v>
      </c>
      <c r="D197" s="268"/>
      <c r="E197" s="267"/>
      <c r="F197" s="268"/>
      <c r="G197" s="264" t="s">
        <v>780</v>
      </c>
      <c r="H197" s="265"/>
      <c r="I197" s="265"/>
      <c r="J197" s="266"/>
      <c r="K197" s="238" t="s">
        <v>882</v>
      </c>
      <c r="L197" s="239"/>
      <c r="M197" s="239"/>
      <c r="N197" s="239"/>
      <c r="O197" s="239"/>
      <c r="P197" s="239"/>
      <c r="Q197" s="239"/>
      <c r="R197" s="239"/>
      <c r="S197" s="239"/>
      <c r="T197" s="240"/>
    </row>
    <row r="198" spans="2:20" ht="43.15" customHeight="1" x14ac:dyDescent="0.2">
      <c r="B198" s="449"/>
      <c r="C198" s="267" t="s">
        <v>781</v>
      </c>
      <c r="D198" s="268"/>
      <c r="E198" s="267" t="s">
        <v>782</v>
      </c>
      <c r="F198" s="268"/>
      <c r="G198" s="264" t="s">
        <v>864</v>
      </c>
      <c r="H198" s="265"/>
      <c r="I198" s="265"/>
      <c r="J198" s="266"/>
      <c r="K198" s="238" t="s">
        <v>865</v>
      </c>
      <c r="L198" s="239"/>
      <c r="M198" s="239"/>
      <c r="N198" s="239"/>
      <c r="O198" s="239"/>
      <c r="P198" s="239"/>
      <c r="Q198" s="239"/>
      <c r="R198" s="239"/>
      <c r="S198" s="239"/>
      <c r="T198" s="240"/>
    </row>
    <row r="199" spans="2:20" ht="71.45" customHeight="1" x14ac:dyDescent="0.2">
      <c r="B199" s="449"/>
      <c r="C199" s="267" t="s">
        <v>773</v>
      </c>
      <c r="D199" s="268"/>
      <c r="E199" s="267"/>
      <c r="F199" s="268"/>
      <c r="G199" s="264" t="s">
        <v>764</v>
      </c>
      <c r="H199" s="265"/>
      <c r="I199" s="265"/>
      <c r="J199" s="266"/>
      <c r="K199" s="238" t="s">
        <v>938</v>
      </c>
      <c r="L199" s="239"/>
      <c r="M199" s="239"/>
      <c r="N199" s="239"/>
      <c r="O199" s="239"/>
      <c r="P199" s="239"/>
      <c r="Q199" s="239"/>
      <c r="R199" s="239"/>
      <c r="S199" s="239"/>
      <c r="T199" s="240"/>
    </row>
    <row r="200" spans="2:20" s="3" customFormat="1" ht="46.9" customHeight="1" x14ac:dyDescent="0.2">
      <c r="B200" s="449"/>
      <c r="C200" s="267" t="s">
        <v>826</v>
      </c>
      <c r="D200" s="268"/>
      <c r="E200" s="267"/>
      <c r="F200" s="268"/>
      <c r="G200" s="264" t="s">
        <v>866</v>
      </c>
      <c r="H200" s="265"/>
      <c r="I200" s="265"/>
      <c r="J200" s="266"/>
      <c r="K200" s="238" t="s">
        <v>867</v>
      </c>
      <c r="L200" s="239"/>
      <c r="M200" s="239"/>
      <c r="N200" s="239"/>
      <c r="O200" s="239"/>
      <c r="P200" s="239"/>
      <c r="Q200" s="239"/>
      <c r="R200" s="239"/>
      <c r="S200" s="239"/>
      <c r="T200" s="240"/>
    </row>
    <row r="201" spans="2:20" s="3" customFormat="1" ht="36" customHeight="1" x14ac:dyDescent="0.2">
      <c r="B201" s="449"/>
      <c r="C201" s="267" t="s">
        <v>827</v>
      </c>
      <c r="D201" s="268"/>
      <c r="E201" s="267" t="s">
        <v>828</v>
      </c>
      <c r="F201" s="268"/>
      <c r="G201" s="264" t="s">
        <v>868</v>
      </c>
      <c r="H201" s="265"/>
      <c r="I201" s="265"/>
      <c r="J201" s="266"/>
      <c r="K201" s="238" t="s">
        <v>869</v>
      </c>
      <c r="L201" s="239"/>
      <c r="M201" s="239"/>
      <c r="N201" s="239"/>
      <c r="O201" s="239"/>
      <c r="P201" s="239"/>
      <c r="Q201" s="239"/>
      <c r="R201" s="239"/>
      <c r="S201" s="239"/>
      <c r="T201" s="240"/>
    </row>
    <row r="202" spans="2:20" s="3" customFormat="1" ht="82.15" customHeight="1" x14ac:dyDescent="0.2">
      <c r="B202" s="449"/>
      <c r="C202" s="267" t="s">
        <v>738</v>
      </c>
      <c r="D202" s="268"/>
      <c r="E202" s="267"/>
      <c r="F202" s="268"/>
      <c r="G202" s="264" t="s">
        <v>870</v>
      </c>
      <c r="H202" s="265"/>
      <c r="I202" s="265"/>
      <c r="J202" s="266"/>
      <c r="K202" s="238" t="s">
        <v>939</v>
      </c>
      <c r="L202" s="239"/>
      <c r="M202" s="239"/>
      <c r="N202" s="239"/>
      <c r="O202" s="239"/>
      <c r="P202" s="239"/>
      <c r="Q202" s="239"/>
      <c r="R202" s="239"/>
      <c r="S202" s="239"/>
      <c r="T202" s="240"/>
    </row>
    <row r="203" spans="2:20" s="3" customFormat="1" ht="52.15" customHeight="1" x14ac:dyDescent="0.2">
      <c r="B203" s="449"/>
      <c r="C203" s="267" t="s">
        <v>717</v>
      </c>
      <c r="D203" s="268"/>
      <c r="E203" s="267"/>
      <c r="F203" s="268"/>
      <c r="G203" s="258" t="s">
        <v>718</v>
      </c>
      <c r="H203" s="258"/>
      <c r="I203" s="258"/>
      <c r="J203" s="258"/>
      <c r="K203" s="238" t="s">
        <v>871</v>
      </c>
      <c r="L203" s="239"/>
      <c r="M203" s="239"/>
      <c r="N203" s="239"/>
      <c r="O203" s="239"/>
      <c r="P203" s="239"/>
      <c r="Q203" s="239"/>
      <c r="R203" s="239"/>
      <c r="S203" s="239"/>
      <c r="T203" s="240"/>
    </row>
    <row r="204" spans="2:20" s="3" customFormat="1" ht="40.15" customHeight="1" x14ac:dyDescent="0.2">
      <c r="B204" s="449"/>
      <c r="C204" s="267" t="s">
        <v>747</v>
      </c>
      <c r="D204" s="268"/>
      <c r="E204" s="267"/>
      <c r="F204" s="268"/>
      <c r="G204" s="258" t="s">
        <v>748</v>
      </c>
      <c r="H204" s="258"/>
      <c r="I204" s="258"/>
      <c r="J204" s="258"/>
      <c r="K204" s="305" t="s">
        <v>940</v>
      </c>
      <c r="L204" s="305"/>
      <c r="M204" s="305"/>
      <c r="N204" s="305"/>
      <c r="O204" s="305"/>
      <c r="P204" s="305"/>
      <c r="Q204" s="305"/>
      <c r="R204" s="305"/>
      <c r="S204" s="305"/>
      <c r="T204" s="305"/>
    </row>
    <row r="205" spans="2:20" s="3" customFormat="1" ht="38.450000000000003" customHeight="1" x14ac:dyDescent="0.2">
      <c r="B205" s="449"/>
      <c r="C205" s="267" t="s">
        <v>739</v>
      </c>
      <c r="D205" s="268"/>
      <c r="E205" s="267"/>
      <c r="F205" s="268"/>
      <c r="G205" s="258" t="s">
        <v>941</v>
      </c>
      <c r="H205" s="258"/>
      <c r="I205" s="258"/>
      <c r="J205" s="258"/>
      <c r="K205" s="238" t="s">
        <v>942</v>
      </c>
      <c r="L205" s="239"/>
      <c r="M205" s="239"/>
      <c r="N205" s="239"/>
      <c r="O205" s="239"/>
      <c r="P205" s="239"/>
      <c r="Q205" s="239"/>
      <c r="R205" s="239"/>
      <c r="S205" s="239"/>
      <c r="T205" s="240"/>
    </row>
    <row r="206" spans="2:20" s="3" customFormat="1" ht="41.45" customHeight="1" x14ac:dyDescent="0.2">
      <c r="B206" s="161"/>
      <c r="C206" s="267" t="s">
        <v>783</v>
      </c>
      <c r="D206" s="268"/>
      <c r="E206" s="267"/>
      <c r="F206" s="268"/>
      <c r="G206" s="258" t="s">
        <v>766</v>
      </c>
      <c r="H206" s="258"/>
      <c r="I206" s="258"/>
      <c r="J206" s="258"/>
      <c r="K206" s="238" t="s">
        <v>872</v>
      </c>
      <c r="L206" s="239"/>
      <c r="M206" s="239"/>
      <c r="N206" s="239"/>
      <c r="O206" s="239"/>
      <c r="P206" s="239"/>
      <c r="Q206" s="239"/>
      <c r="R206" s="239"/>
      <c r="S206" s="239"/>
      <c r="T206" s="240"/>
    </row>
    <row r="207" spans="2:20" s="3" customFormat="1" ht="55.15" customHeight="1" x14ac:dyDescent="0.2">
      <c r="B207" s="161"/>
      <c r="C207" s="267" t="s">
        <v>719</v>
      </c>
      <c r="D207" s="268"/>
      <c r="E207" s="267"/>
      <c r="F207" s="268"/>
      <c r="G207" s="264" t="s">
        <v>873</v>
      </c>
      <c r="H207" s="265"/>
      <c r="I207" s="265"/>
      <c r="J207" s="266"/>
      <c r="K207" s="238" t="s">
        <v>874</v>
      </c>
      <c r="L207" s="239"/>
      <c r="M207" s="239"/>
      <c r="N207" s="239"/>
      <c r="O207" s="239"/>
      <c r="P207" s="239"/>
      <c r="Q207" s="239"/>
      <c r="R207" s="239"/>
      <c r="S207" s="239"/>
      <c r="T207" s="240"/>
    </row>
    <row r="208" spans="2:20" s="3" customFormat="1" ht="54.6" customHeight="1" x14ac:dyDescent="0.2">
      <c r="B208" s="161"/>
      <c r="C208" s="267" t="s">
        <v>740</v>
      </c>
      <c r="D208" s="268"/>
      <c r="E208" s="267"/>
      <c r="F208" s="268"/>
      <c r="G208" s="264" t="s">
        <v>875</v>
      </c>
      <c r="H208" s="265"/>
      <c r="I208" s="265"/>
      <c r="J208" s="266"/>
      <c r="K208" s="238" t="s">
        <v>876</v>
      </c>
      <c r="L208" s="239"/>
      <c r="M208" s="239"/>
      <c r="N208" s="239"/>
      <c r="O208" s="239"/>
      <c r="P208" s="239"/>
      <c r="Q208" s="239"/>
      <c r="R208" s="239"/>
      <c r="S208" s="239"/>
      <c r="T208" s="240"/>
    </row>
    <row r="209" spans="2:22" s="3" customFormat="1" ht="31.15" customHeight="1" x14ac:dyDescent="0.2">
      <c r="B209" s="161"/>
      <c r="C209" s="267" t="s">
        <v>810</v>
      </c>
      <c r="D209" s="268"/>
      <c r="E209" s="267"/>
      <c r="F209" s="268"/>
      <c r="G209" s="264" t="s">
        <v>811</v>
      </c>
      <c r="H209" s="265"/>
      <c r="I209" s="265"/>
      <c r="J209" s="266"/>
      <c r="K209" s="238" t="s">
        <v>877</v>
      </c>
      <c r="L209" s="239"/>
      <c r="M209" s="239"/>
      <c r="N209" s="239"/>
      <c r="O209" s="239"/>
      <c r="P209" s="239"/>
      <c r="Q209" s="239"/>
      <c r="R209" s="239"/>
      <c r="S209" s="239"/>
      <c r="T209" s="240"/>
    </row>
    <row r="210" spans="2:22" s="3" customFormat="1" ht="30" customHeight="1" x14ac:dyDescent="0.2">
      <c r="B210" s="184"/>
      <c r="C210" s="267" t="s">
        <v>878</v>
      </c>
      <c r="D210" s="268"/>
      <c r="E210" s="267"/>
      <c r="F210" s="268"/>
      <c r="G210" s="264" t="s">
        <v>879</v>
      </c>
      <c r="H210" s="265"/>
      <c r="I210" s="265"/>
      <c r="J210" s="266"/>
      <c r="K210" s="238" t="s">
        <v>943</v>
      </c>
      <c r="L210" s="239"/>
      <c r="M210" s="239"/>
      <c r="N210" s="239"/>
      <c r="O210" s="239"/>
      <c r="P210" s="239"/>
      <c r="Q210" s="239"/>
      <c r="R210" s="239"/>
      <c r="S210" s="239"/>
      <c r="T210" s="240"/>
    </row>
    <row r="211" spans="2:22" s="3" customFormat="1" ht="58.9" customHeight="1" x14ac:dyDescent="0.2">
      <c r="B211" s="196"/>
      <c r="C211" s="267" t="s">
        <v>829</v>
      </c>
      <c r="D211" s="268"/>
      <c r="E211" s="267" t="s">
        <v>830</v>
      </c>
      <c r="F211" s="268"/>
      <c r="G211" s="264" t="s">
        <v>880</v>
      </c>
      <c r="H211" s="265"/>
      <c r="I211" s="265"/>
      <c r="J211" s="266"/>
      <c r="K211" s="238" t="s">
        <v>881</v>
      </c>
      <c r="L211" s="239"/>
      <c r="M211" s="239"/>
      <c r="N211" s="239"/>
      <c r="O211" s="239"/>
      <c r="P211" s="239"/>
      <c r="Q211" s="239"/>
      <c r="R211" s="239"/>
      <c r="S211" s="239"/>
      <c r="T211" s="240"/>
    </row>
    <row r="212" spans="2:22" s="3" customFormat="1" ht="39.6" customHeight="1" x14ac:dyDescent="0.2">
      <c r="B212" s="201"/>
      <c r="C212" s="267"/>
      <c r="D212" s="268"/>
      <c r="E212" s="267"/>
      <c r="F212" s="268"/>
      <c r="G212" s="277" t="s">
        <v>714</v>
      </c>
      <c r="H212" s="307"/>
      <c r="I212" s="307"/>
      <c r="J212" s="278"/>
      <c r="K212" s="238" t="s">
        <v>715</v>
      </c>
      <c r="L212" s="239"/>
      <c r="M212" s="239"/>
      <c r="N212" s="239"/>
      <c r="O212" s="239"/>
      <c r="P212" s="239"/>
      <c r="Q212" s="239"/>
      <c r="R212" s="239"/>
      <c r="S212" s="239"/>
      <c r="T212" s="240"/>
    </row>
    <row r="213" spans="2:22" s="22" customFormat="1" x14ac:dyDescent="0.2">
      <c r="B213" s="371"/>
      <c r="C213" s="372"/>
      <c r="D213" s="372"/>
      <c r="E213" s="372"/>
      <c r="F213" s="372"/>
      <c r="G213" s="372"/>
      <c r="H213" s="372"/>
      <c r="I213" s="372"/>
      <c r="J213" s="372"/>
      <c r="K213" s="372"/>
      <c r="L213" s="372"/>
      <c r="M213" s="372"/>
      <c r="N213" s="372"/>
      <c r="O213" s="372"/>
      <c r="P213" s="372"/>
      <c r="Q213" s="372"/>
      <c r="R213" s="372"/>
      <c r="S213" s="372"/>
      <c r="T213" s="373"/>
    </row>
    <row r="214" spans="2:22" s="22" customFormat="1" ht="30.4" customHeight="1" x14ac:dyDescent="0.2">
      <c r="B214" s="408" t="s">
        <v>89</v>
      </c>
      <c r="C214" s="308" t="s">
        <v>580</v>
      </c>
      <c r="D214" s="309"/>
      <c r="E214" s="309"/>
      <c r="F214" s="309"/>
      <c r="G214" s="309"/>
      <c r="H214" s="309"/>
      <c r="I214" s="309"/>
      <c r="J214" s="309"/>
      <c r="K214" s="309"/>
      <c r="L214" s="309"/>
      <c r="M214" s="309"/>
      <c r="N214" s="309"/>
      <c r="O214" s="309"/>
      <c r="P214" s="309"/>
      <c r="Q214" s="309"/>
      <c r="R214" s="309"/>
      <c r="S214" s="309"/>
      <c r="T214" s="310"/>
    </row>
    <row r="215" spans="2:22" s="3" customFormat="1" ht="14.1" customHeight="1" x14ac:dyDescent="0.2">
      <c r="B215" s="409"/>
      <c r="C215" s="260" t="s">
        <v>119</v>
      </c>
      <c r="D215" s="261"/>
      <c r="E215" s="261"/>
      <c r="F215" s="261"/>
      <c r="G215" s="261"/>
      <c r="H215" s="261"/>
      <c r="I215" s="261"/>
      <c r="J215" s="261"/>
      <c r="K215" s="261"/>
      <c r="L215" s="262"/>
      <c r="M215" s="330"/>
      <c r="N215" s="331"/>
      <c r="O215" s="331"/>
      <c r="P215" s="331"/>
      <c r="Q215" s="331"/>
      <c r="R215" s="331"/>
      <c r="S215" s="331"/>
      <c r="T215" s="332"/>
    </row>
    <row r="216" spans="2:22" s="3" customFormat="1" ht="15" customHeight="1" x14ac:dyDescent="0.2">
      <c r="B216" s="409"/>
      <c r="C216" s="244" t="s">
        <v>74</v>
      </c>
      <c r="D216" s="244"/>
      <c r="E216" s="244"/>
      <c r="F216" s="244" t="s">
        <v>518</v>
      </c>
      <c r="G216" s="244"/>
      <c r="H216" s="244" t="s">
        <v>64</v>
      </c>
      <c r="I216" s="244"/>
      <c r="J216" s="244" t="s">
        <v>75</v>
      </c>
      <c r="K216" s="244"/>
      <c r="L216" s="244"/>
      <c r="M216" s="333"/>
      <c r="N216" s="334"/>
      <c r="O216" s="334"/>
      <c r="P216" s="334"/>
      <c r="Q216" s="334"/>
      <c r="R216" s="334"/>
      <c r="S216" s="334"/>
      <c r="T216" s="335"/>
    </row>
    <row r="217" spans="2:22" s="3" customFormat="1" ht="21.75" customHeight="1" x14ac:dyDescent="0.2">
      <c r="B217" s="409"/>
      <c r="C217" s="248" t="s">
        <v>76</v>
      </c>
      <c r="D217" s="249"/>
      <c r="E217" s="250"/>
      <c r="F217" s="379">
        <v>1</v>
      </c>
      <c r="G217" s="380"/>
      <c r="H217" s="379">
        <v>1</v>
      </c>
      <c r="I217" s="380"/>
      <c r="J217" s="379">
        <f>F217-H217</f>
        <v>0</v>
      </c>
      <c r="K217" s="381"/>
      <c r="L217" s="380"/>
      <c r="M217" s="333"/>
      <c r="N217" s="334"/>
      <c r="O217" s="334"/>
      <c r="P217" s="334"/>
      <c r="Q217" s="334"/>
      <c r="R217" s="334"/>
      <c r="S217" s="334"/>
      <c r="T217" s="335"/>
      <c r="V217" s="105"/>
    </row>
    <row r="218" spans="2:22" s="3" customFormat="1" ht="22.5" customHeight="1" x14ac:dyDescent="0.2">
      <c r="B218" s="409"/>
      <c r="C218" s="93"/>
      <c r="D218" s="93"/>
      <c r="E218" s="93"/>
      <c r="F218" s="92"/>
      <c r="G218" s="92"/>
      <c r="H218" s="92"/>
      <c r="I218" s="92"/>
      <c r="J218" s="92"/>
      <c r="K218" s="92"/>
      <c r="L218" s="92"/>
      <c r="M218" s="333"/>
      <c r="N218" s="334"/>
      <c r="O218" s="334"/>
      <c r="P218" s="334"/>
      <c r="Q218" s="334"/>
      <c r="R218" s="334"/>
      <c r="S218" s="334"/>
      <c r="T218" s="335"/>
    </row>
    <row r="219" spans="2:22" s="3" customFormat="1" ht="37.9" customHeight="1" x14ac:dyDescent="0.2">
      <c r="B219" s="409"/>
      <c r="C219" s="242" t="s">
        <v>77</v>
      </c>
      <c r="D219" s="243"/>
      <c r="E219" s="242" t="s">
        <v>66</v>
      </c>
      <c r="F219" s="243"/>
      <c r="G219" s="95" t="s">
        <v>78</v>
      </c>
      <c r="H219" s="327" t="s">
        <v>79</v>
      </c>
      <c r="I219" s="329"/>
      <c r="J219" s="95" t="s">
        <v>80</v>
      </c>
      <c r="K219" s="327" t="s">
        <v>81</v>
      </c>
      <c r="L219" s="329"/>
      <c r="M219" s="333"/>
      <c r="N219" s="334"/>
      <c r="O219" s="334"/>
      <c r="P219" s="334"/>
      <c r="Q219" s="334"/>
      <c r="R219" s="334"/>
      <c r="S219" s="334"/>
      <c r="T219" s="335"/>
    </row>
    <row r="220" spans="2:22" s="3" customFormat="1" ht="22.5" customHeight="1" x14ac:dyDescent="0.2">
      <c r="B220" s="409"/>
      <c r="C220" s="374">
        <v>42689</v>
      </c>
      <c r="D220" s="375"/>
      <c r="E220" s="374">
        <v>42840</v>
      </c>
      <c r="F220" s="375"/>
      <c r="G220" s="17">
        <f>+K143</f>
        <v>151</v>
      </c>
      <c r="H220" s="325">
        <f>100/G220</f>
        <v>0.66225165562913912</v>
      </c>
      <c r="I220" s="326"/>
      <c r="J220" s="17">
        <v>20</v>
      </c>
      <c r="K220" s="246">
        <v>100</v>
      </c>
      <c r="L220" s="247"/>
      <c r="M220" s="333"/>
      <c r="N220" s="334"/>
      <c r="O220" s="334"/>
      <c r="P220" s="334"/>
      <c r="Q220" s="334"/>
      <c r="R220" s="334"/>
      <c r="S220" s="334"/>
      <c r="T220" s="335"/>
    </row>
    <row r="221" spans="2:22" s="3" customFormat="1" ht="15.75" customHeight="1" x14ac:dyDescent="0.2">
      <c r="B221" s="409"/>
      <c r="C221" s="93"/>
      <c r="D221" s="94"/>
      <c r="E221" s="91"/>
      <c r="F221" s="17"/>
      <c r="G221" s="20"/>
      <c r="H221" s="20"/>
      <c r="I221" s="17"/>
      <c r="J221" s="19"/>
      <c r="K221" s="19"/>
      <c r="L221" s="92"/>
      <c r="M221" s="333"/>
      <c r="N221" s="334"/>
      <c r="O221" s="334"/>
      <c r="P221" s="334"/>
      <c r="Q221" s="334"/>
      <c r="R221" s="334"/>
      <c r="S221" s="334"/>
      <c r="T221" s="335"/>
    </row>
    <row r="222" spans="2:22" s="3" customFormat="1" ht="29.25" customHeight="1" x14ac:dyDescent="0.2">
      <c r="B222" s="409"/>
      <c r="C222" s="260" t="s">
        <v>82</v>
      </c>
      <c r="D222" s="261"/>
      <c r="E222" s="261"/>
      <c r="F222" s="261"/>
      <c r="G222" s="261"/>
      <c r="H222" s="261"/>
      <c r="I222" s="261"/>
      <c r="J222" s="261"/>
      <c r="K222" s="261"/>
      <c r="L222" s="262"/>
      <c r="M222" s="333"/>
      <c r="N222" s="334"/>
      <c r="O222" s="334"/>
      <c r="P222" s="334"/>
      <c r="Q222" s="334"/>
      <c r="R222" s="334"/>
      <c r="S222" s="334"/>
      <c r="T222" s="335"/>
      <c r="V222" s="23"/>
    </row>
    <row r="223" spans="2:22" s="3" customFormat="1" ht="40.5" customHeight="1" x14ac:dyDescent="0.2">
      <c r="B223" s="409"/>
      <c r="C223" s="411" t="s">
        <v>90</v>
      </c>
      <c r="D223" s="411"/>
      <c r="E223" s="411"/>
      <c r="F223" s="103">
        <v>25</v>
      </c>
      <c r="G223" s="245" t="s">
        <v>91</v>
      </c>
      <c r="H223" s="245"/>
      <c r="I223" s="21">
        <v>15</v>
      </c>
      <c r="J223" s="245" t="s">
        <v>92</v>
      </c>
      <c r="K223" s="245"/>
      <c r="L223" s="91">
        <v>10</v>
      </c>
      <c r="M223" s="336"/>
      <c r="N223" s="337"/>
      <c r="O223" s="337"/>
      <c r="P223" s="337"/>
      <c r="Q223" s="337"/>
      <c r="R223" s="337"/>
      <c r="S223" s="337"/>
      <c r="T223" s="338"/>
    </row>
    <row r="224" spans="2:22" s="3" customFormat="1" ht="27" customHeight="1" x14ac:dyDescent="0.2">
      <c r="B224" s="409"/>
      <c r="C224" s="362" t="s">
        <v>93</v>
      </c>
      <c r="D224" s="363"/>
      <c r="E224" s="363"/>
      <c r="F224" s="363"/>
      <c r="G224" s="363"/>
      <c r="H224" s="363"/>
      <c r="I224" s="363"/>
      <c r="J224" s="363"/>
      <c r="K224" s="363"/>
      <c r="L224" s="363"/>
      <c r="M224" s="363"/>
      <c r="N224" s="363"/>
      <c r="O224" s="363"/>
      <c r="P224" s="363"/>
      <c r="Q224" s="363"/>
      <c r="R224" s="363"/>
      <c r="S224" s="363"/>
      <c r="T224" s="364"/>
    </row>
    <row r="225" spans="2:20" s="3" customFormat="1" ht="22.5" customHeight="1" x14ac:dyDescent="0.2">
      <c r="B225" s="409"/>
      <c r="C225" s="376" t="s">
        <v>83</v>
      </c>
      <c r="D225" s="377"/>
      <c r="E225" s="377"/>
      <c r="F225" s="378"/>
      <c r="G225" s="359" t="s">
        <v>94</v>
      </c>
      <c r="H225" s="359"/>
      <c r="I225" s="359"/>
      <c r="J225" s="244" t="s">
        <v>95</v>
      </c>
      <c r="K225" s="244"/>
      <c r="L225" s="244"/>
      <c r="M225" s="330" t="s">
        <v>84</v>
      </c>
      <c r="N225" s="331"/>
      <c r="O225" s="331"/>
      <c r="P225" s="331"/>
      <c r="Q225" s="331"/>
      <c r="R225" s="331"/>
      <c r="S225" s="331"/>
      <c r="T225" s="332"/>
    </row>
    <row r="226" spans="2:20" s="3" customFormat="1" ht="32.25" customHeight="1" x14ac:dyDescent="0.2">
      <c r="B226" s="409"/>
      <c r="C226" s="359" t="s">
        <v>85</v>
      </c>
      <c r="D226" s="359"/>
      <c r="E226" s="376" t="s">
        <v>519</v>
      </c>
      <c r="F226" s="378"/>
      <c r="G226" s="359"/>
      <c r="H226" s="359"/>
      <c r="I226" s="359"/>
      <c r="J226" s="244"/>
      <c r="K226" s="244"/>
      <c r="L226" s="244"/>
      <c r="M226" s="336"/>
      <c r="N226" s="337"/>
      <c r="O226" s="337"/>
      <c r="P226" s="337"/>
      <c r="Q226" s="337"/>
      <c r="R226" s="337"/>
      <c r="S226" s="337"/>
      <c r="T226" s="338"/>
    </row>
    <row r="227" spans="2:20" s="3" customFormat="1" ht="31.5" customHeight="1" x14ac:dyDescent="0.2">
      <c r="B227" s="409"/>
      <c r="C227" s="339" t="s">
        <v>581</v>
      </c>
      <c r="D227" s="339"/>
      <c r="E227" s="339" t="s">
        <v>582</v>
      </c>
      <c r="F227" s="339"/>
      <c r="G227" s="321" t="s">
        <v>583</v>
      </c>
      <c r="H227" s="321"/>
      <c r="I227" s="321"/>
      <c r="J227" s="407">
        <v>1</v>
      </c>
      <c r="K227" s="407"/>
      <c r="L227" s="407"/>
      <c r="M227" s="410" t="s">
        <v>585</v>
      </c>
      <c r="N227" s="410"/>
      <c r="O227" s="410"/>
      <c r="P227" s="410"/>
      <c r="Q227" s="410"/>
      <c r="R227" s="410"/>
      <c r="S227" s="410"/>
      <c r="T227" s="410"/>
    </row>
    <row r="228" spans="2:20" s="3" customFormat="1" ht="15" customHeight="1" x14ac:dyDescent="0.2">
      <c r="B228" s="242"/>
      <c r="C228" s="358"/>
      <c r="D228" s="358"/>
      <c r="E228" s="358"/>
      <c r="F228" s="358"/>
      <c r="G228" s="358"/>
      <c r="H228" s="358"/>
      <c r="I228" s="358"/>
      <c r="J228" s="358"/>
      <c r="K228" s="358"/>
      <c r="L228" s="358"/>
      <c r="M228" s="358"/>
      <c r="N228" s="358"/>
      <c r="O228" s="358"/>
      <c r="P228" s="358"/>
      <c r="Q228" s="358"/>
      <c r="R228" s="358"/>
      <c r="S228" s="358"/>
      <c r="T228" s="243"/>
    </row>
    <row r="229" spans="2:20" s="3" customFormat="1" ht="27.4" customHeight="1" x14ac:dyDescent="0.2">
      <c r="B229" s="308" t="s">
        <v>71</v>
      </c>
      <c r="C229" s="309"/>
      <c r="D229" s="309"/>
      <c r="E229" s="309"/>
      <c r="F229" s="309"/>
      <c r="G229" s="309"/>
      <c r="H229" s="309"/>
      <c r="I229" s="309"/>
      <c r="J229" s="309"/>
      <c r="K229" s="309"/>
      <c r="L229" s="309"/>
      <c r="M229" s="309"/>
      <c r="N229" s="309"/>
      <c r="O229" s="309"/>
      <c r="P229" s="309"/>
      <c r="Q229" s="309"/>
      <c r="R229" s="309"/>
      <c r="S229" s="309"/>
      <c r="T229" s="310"/>
    </row>
    <row r="230" spans="2:20" s="3" customFormat="1" ht="22.5" customHeight="1" x14ac:dyDescent="0.2">
      <c r="B230" s="260" t="s">
        <v>119</v>
      </c>
      <c r="C230" s="261"/>
      <c r="D230" s="261"/>
      <c r="E230" s="261"/>
      <c r="F230" s="261"/>
      <c r="G230" s="261"/>
      <c r="H230" s="261"/>
      <c r="I230" s="261"/>
      <c r="J230" s="261"/>
      <c r="K230" s="262"/>
      <c r="L230" s="242"/>
      <c r="M230" s="358"/>
      <c r="N230" s="358"/>
      <c r="O230" s="358"/>
      <c r="P230" s="358"/>
      <c r="Q230" s="358"/>
      <c r="R230" s="358"/>
      <c r="S230" s="358"/>
      <c r="T230" s="243"/>
    </row>
    <row r="231" spans="2:20" s="3" customFormat="1" ht="22.5" customHeight="1" x14ac:dyDescent="0.2">
      <c r="B231" s="244" t="s">
        <v>74</v>
      </c>
      <c r="C231" s="244"/>
      <c r="D231" s="244"/>
      <c r="E231" s="242" t="s">
        <v>518</v>
      </c>
      <c r="F231" s="243"/>
      <c r="G231" s="244" t="s">
        <v>64</v>
      </c>
      <c r="H231" s="244"/>
      <c r="I231" s="244" t="s">
        <v>88</v>
      </c>
      <c r="J231" s="244"/>
      <c r="K231" s="244"/>
      <c r="L231" s="343"/>
      <c r="M231" s="344"/>
      <c r="N231" s="344"/>
      <c r="O231" s="344"/>
      <c r="P231" s="344"/>
      <c r="Q231" s="344"/>
      <c r="R231" s="344"/>
      <c r="S231" s="344"/>
      <c r="T231" s="345"/>
    </row>
    <row r="232" spans="2:20" s="3" customFormat="1" ht="22.5" customHeight="1" x14ac:dyDescent="0.2">
      <c r="B232" s="245" t="s">
        <v>76</v>
      </c>
      <c r="C232" s="245"/>
      <c r="D232" s="245"/>
      <c r="E232" s="256">
        <f>+G235/100</f>
        <v>0.67200000000000004</v>
      </c>
      <c r="F232" s="257"/>
      <c r="G232" s="361">
        <v>0.73450000000000004</v>
      </c>
      <c r="H232" s="361"/>
      <c r="I232" s="360">
        <f>+E232-G232</f>
        <v>-6.25E-2</v>
      </c>
      <c r="J232" s="360"/>
      <c r="K232" s="360"/>
      <c r="L232" s="396"/>
      <c r="M232" s="397"/>
      <c r="N232" s="397"/>
      <c r="O232" s="397"/>
      <c r="P232" s="397"/>
      <c r="Q232" s="397"/>
      <c r="R232" s="397"/>
      <c r="S232" s="397"/>
      <c r="T232" s="398"/>
    </row>
    <row r="233" spans="2:20" s="3" customFormat="1" ht="22.5" customHeight="1" x14ac:dyDescent="0.2">
      <c r="B233" s="322"/>
      <c r="C233" s="323"/>
      <c r="D233" s="323"/>
      <c r="E233" s="323"/>
      <c r="F233" s="323"/>
      <c r="G233" s="323"/>
      <c r="H233" s="323"/>
      <c r="I233" s="323"/>
      <c r="J233" s="323"/>
      <c r="K233" s="324"/>
      <c r="L233" s="396"/>
      <c r="M233" s="397"/>
      <c r="N233" s="397"/>
      <c r="O233" s="397"/>
      <c r="P233" s="397"/>
      <c r="Q233" s="397"/>
      <c r="R233" s="397"/>
      <c r="S233" s="397"/>
      <c r="T233" s="398"/>
    </row>
    <row r="234" spans="2:20" s="3" customFormat="1" ht="34.9" customHeight="1" x14ac:dyDescent="0.2">
      <c r="B234" s="244" t="s">
        <v>77</v>
      </c>
      <c r="C234" s="244"/>
      <c r="D234" s="244" t="s">
        <v>66</v>
      </c>
      <c r="E234" s="244"/>
      <c r="F234" s="95" t="s">
        <v>78</v>
      </c>
      <c r="G234" s="327" t="s">
        <v>81</v>
      </c>
      <c r="H234" s="328"/>
      <c r="I234" s="328"/>
      <c r="J234" s="328"/>
      <c r="K234" s="329"/>
      <c r="L234" s="396"/>
      <c r="M234" s="397"/>
      <c r="N234" s="397"/>
      <c r="O234" s="397"/>
      <c r="P234" s="397"/>
      <c r="Q234" s="397"/>
      <c r="R234" s="397"/>
      <c r="S234" s="397"/>
      <c r="T234" s="398"/>
    </row>
    <row r="235" spans="2:20" s="3" customFormat="1" ht="30" customHeight="1" x14ac:dyDescent="0.2">
      <c r="B235" s="263">
        <f>I144</f>
        <v>42684</v>
      </c>
      <c r="C235" s="321"/>
      <c r="D235" s="263">
        <f>J144</f>
        <v>44549</v>
      </c>
      <c r="E235" s="321"/>
      <c r="F235" s="17">
        <f>K144</f>
        <v>1865</v>
      </c>
      <c r="G235" s="246">
        <v>67.2</v>
      </c>
      <c r="H235" s="269"/>
      <c r="I235" s="269"/>
      <c r="J235" s="269"/>
      <c r="K235" s="247"/>
      <c r="L235" s="396"/>
      <c r="M235" s="397"/>
      <c r="N235" s="397"/>
      <c r="O235" s="397"/>
      <c r="P235" s="397"/>
      <c r="Q235" s="397"/>
      <c r="R235" s="397"/>
      <c r="S235" s="397"/>
      <c r="T235" s="398"/>
    </row>
    <row r="236" spans="2:20" s="3" customFormat="1" ht="25.5" customHeight="1" x14ac:dyDescent="0.2">
      <c r="B236" s="322"/>
      <c r="C236" s="323"/>
      <c r="D236" s="323"/>
      <c r="E236" s="323"/>
      <c r="F236" s="323"/>
      <c r="G236" s="323"/>
      <c r="H236" s="323"/>
      <c r="I236" s="323"/>
      <c r="J236" s="323"/>
      <c r="K236" s="324"/>
      <c r="L236" s="396"/>
      <c r="M236" s="397"/>
      <c r="N236" s="397"/>
      <c r="O236" s="397"/>
      <c r="P236" s="397"/>
      <c r="Q236" s="397"/>
      <c r="R236" s="397"/>
      <c r="S236" s="397"/>
      <c r="T236" s="398"/>
    </row>
    <row r="237" spans="2:20" s="3" customFormat="1" ht="24" customHeight="1" x14ac:dyDescent="0.2">
      <c r="B237" s="260" t="s">
        <v>82</v>
      </c>
      <c r="C237" s="261"/>
      <c r="D237" s="261"/>
      <c r="E237" s="261"/>
      <c r="F237" s="261"/>
      <c r="G237" s="261"/>
      <c r="H237" s="261"/>
      <c r="I237" s="261"/>
      <c r="J237" s="261"/>
      <c r="K237" s="262"/>
      <c r="L237" s="346"/>
      <c r="M237" s="347"/>
      <c r="N237" s="347"/>
      <c r="O237" s="347"/>
      <c r="P237" s="347"/>
      <c r="Q237" s="347"/>
      <c r="R237" s="347"/>
      <c r="S237" s="347"/>
      <c r="T237" s="348"/>
    </row>
    <row r="238" spans="2:20" s="3" customFormat="1" ht="37.5" customHeight="1" x14ac:dyDescent="0.2">
      <c r="B238" s="388" t="s">
        <v>96</v>
      </c>
      <c r="C238" s="389"/>
      <c r="D238" s="389"/>
      <c r="E238" s="389"/>
      <c r="F238" s="390"/>
      <c r="G238" s="313" t="s">
        <v>97</v>
      </c>
      <c r="H238" s="313"/>
      <c r="I238" s="485" t="s">
        <v>98</v>
      </c>
      <c r="J238" s="485"/>
      <c r="K238" s="96" t="s">
        <v>431</v>
      </c>
      <c r="L238" s="388" t="s">
        <v>99</v>
      </c>
      <c r="M238" s="389"/>
      <c r="N238" s="389"/>
      <c r="O238" s="389"/>
      <c r="P238" s="389"/>
      <c r="Q238" s="389"/>
      <c r="R238" s="389"/>
      <c r="S238" s="389"/>
      <c r="T238" s="390"/>
    </row>
    <row r="239" spans="2:20" s="3" customFormat="1" ht="33" customHeight="1" x14ac:dyDescent="0.25">
      <c r="B239" s="368" t="s">
        <v>100</v>
      </c>
      <c r="C239" s="369"/>
      <c r="D239" s="369"/>
      <c r="E239" s="369"/>
      <c r="F239" s="370"/>
      <c r="G239" s="244" t="s">
        <v>101</v>
      </c>
      <c r="H239" s="244"/>
      <c r="I239" s="314" t="s">
        <v>101</v>
      </c>
      <c r="J239" s="314"/>
      <c r="K239" s="24"/>
      <c r="L239" s="365"/>
      <c r="M239" s="366"/>
      <c r="N239" s="366"/>
      <c r="O239" s="366"/>
      <c r="P239" s="366"/>
      <c r="Q239" s="366"/>
      <c r="R239" s="366"/>
      <c r="S239" s="366"/>
      <c r="T239" s="367"/>
    </row>
    <row r="240" spans="2:20" s="3" customFormat="1" ht="28.15" customHeight="1" x14ac:dyDescent="0.2">
      <c r="B240" s="306" t="s">
        <v>83</v>
      </c>
      <c r="C240" s="306"/>
      <c r="D240" s="306"/>
      <c r="E240" s="306"/>
      <c r="F240" s="306" t="s">
        <v>46</v>
      </c>
      <c r="G240" s="306"/>
      <c r="H240" s="306"/>
      <c r="I240" s="306"/>
      <c r="J240" s="315" t="s">
        <v>84</v>
      </c>
      <c r="K240" s="316"/>
      <c r="L240" s="316"/>
      <c r="M240" s="316"/>
      <c r="N240" s="316"/>
      <c r="O240" s="316"/>
      <c r="P240" s="316"/>
      <c r="Q240" s="316"/>
      <c r="R240" s="316"/>
      <c r="S240" s="316"/>
      <c r="T240" s="317"/>
    </row>
    <row r="241" spans="2:39" s="3" customFormat="1" ht="28.15" customHeight="1" x14ac:dyDescent="0.2">
      <c r="B241" s="306" t="s">
        <v>85</v>
      </c>
      <c r="C241" s="306"/>
      <c r="D241" s="306" t="s">
        <v>519</v>
      </c>
      <c r="E241" s="306"/>
      <c r="F241" s="306"/>
      <c r="G241" s="306"/>
      <c r="H241" s="306"/>
      <c r="I241" s="306"/>
      <c r="J241" s="318"/>
      <c r="K241" s="319"/>
      <c r="L241" s="319"/>
      <c r="M241" s="319"/>
      <c r="N241" s="319"/>
      <c r="O241" s="319"/>
      <c r="P241" s="319"/>
      <c r="Q241" s="319"/>
      <c r="R241" s="319"/>
      <c r="S241" s="319"/>
      <c r="T241" s="320"/>
    </row>
    <row r="242" spans="2:39" s="3" customFormat="1" ht="87.6" customHeight="1" x14ac:dyDescent="0.2">
      <c r="B242" s="277" t="s">
        <v>767</v>
      </c>
      <c r="C242" s="278"/>
      <c r="D242" s="277" t="s">
        <v>768</v>
      </c>
      <c r="E242" s="278"/>
      <c r="F242" s="277" t="s">
        <v>596</v>
      </c>
      <c r="G242" s="307"/>
      <c r="H242" s="307"/>
      <c r="I242" s="278"/>
      <c r="J242" s="238" t="s">
        <v>944</v>
      </c>
      <c r="K242" s="239"/>
      <c r="L242" s="239"/>
      <c r="M242" s="239"/>
      <c r="N242" s="239"/>
      <c r="O242" s="239"/>
      <c r="P242" s="239"/>
      <c r="Q242" s="239"/>
      <c r="R242" s="239"/>
      <c r="S242" s="239"/>
      <c r="T242" s="240"/>
    </row>
    <row r="243" spans="2:39" s="3" customFormat="1" ht="68.45" customHeight="1" x14ac:dyDescent="0.2">
      <c r="B243" s="277" t="s">
        <v>883</v>
      </c>
      <c r="C243" s="278"/>
      <c r="D243" s="277" t="s">
        <v>884</v>
      </c>
      <c r="E243" s="278"/>
      <c r="F243" s="277" t="s">
        <v>885</v>
      </c>
      <c r="G243" s="307"/>
      <c r="H243" s="307"/>
      <c r="I243" s="278"/>
      <c r="J243" s="238" t="s">
        <v>945</v>
      </c>
      <c r="K243" s="239"/>
      <c r="L243" s="239"/>
      <c r="M243" s="239"/>
      <c r="N243" s="239"/>
      <c r="O243" s="239"/>
      <c r="P243" s="239"/>
      <c r="Q243" s="239"/>
      <c r="R243" s="239"/>
      <c r="S243" s="239"/>
      <c r="T243" s="240"/>
    </row>
    <row r="244" spans="2:39" s="3" customFormat="1" ht="36.6" customHeight="1" x14ac:dyDescent="0.2">
      <c r="B244" s="277" t="s">
        <v>722</v>
      </c>
      <c r="C244" s="278"/>
      <c r="D244" s="277" t="s">
        <v>723</v>
      </c>
      <c r="E244" s="278"/>
      <c r="F244" s="277" t="s">
        <v>886</v>
      </c>
      <c r="G244" s="307"/>
      <c r="H244" s="307"/>
      <c r="I244" s="278"/>
      <c r="J244" s="238" t="s">
        <v>765</v>
      </c>
      <c r="K244" s="239"/>
      <c r="L244" s="239"/>
      <c r="M244" s="239"/>
      <c r="N244" s="239"/>
      <c r="O244" s="239"/>
      <c r="P244" s="239"/>
      <c r="Q244" s="239"/>
      <c r="R244" s="239"/>
      <c r="S244" s="239"/>
      <c r="T244" s="240"/>
    </row>
    <row r="245" spans="2:39" s="3" customFormat="1" ht="54" customHeight="1" x14ac:dyDescent="0.2">
      <c r="B245" s="277" t="s">
        <v>724</v>
      </c>
      <c r="C245" s="278"/>
      <c r="D245" s="277"/>
      <c r="E245" s="278"/>
      <c r="F245" s="277" t="s">
        <v>725</v>
      </c>
      <c r="G245" s="307"/>
      <c r="H245" s="307"/>
      <c r="I245" s="278"/>
      <c r="J245" s="238" t="s">
        <v>831</v>
      </c>
      <c r="K245" s="239"/>
      <c r="L245" s="239"/>
      <c r="M245" s="239"/>
      <c r="N245" s="239"/>
      <c r="O245" s="239"/>
      <c r="P245" s="239"/>
      <c r="Q245" s="239"/>
      <c r="R245" s="239"/>
      <c r="S245" s="239"/>
      <c r="T245" s="240"/>
    </row>
    <row r="246" spans="2:39" s="3" customFormat="1" ht="15" customHeight="1" x14ac:dyDescent="0.2">
      <c r="B246" s="242"/>
      <c r="C246" s="358"/>
      <c r="D246" s="358"/>
      <c r="E246" s="358"/>
      <c r="F246" s="358"/>
      <c r="G246" s="358"/>
      <c r="H246" s="358"/>
      <c r="I246" s="358"/>
      <c r="J246" s="358"/>
      <c r="K246" s="358"/>
      <c r="L246" s="358"/>
      <c r="M246" s="358"/>
      <c r="N246" s="358"/>
      <c r="O246" s="358"/>
      <c r="P246" s="358"/>
      <c r="Q246" s="358"/>
      <c r="R246" s="358"/>
      <c r="S246" s="358"/>
      <c r="T246" s="243"/>
    </row>
    <row r="247" spans="2:39" s="3" customFormat="1" ht="22.5" customHeight="1" x14ac:dyDescent="0.2">
      <c r="B247" s="382" t="s">
        <v>102</v>
      </c>
      <c r="C247" s="383"/>
      <c r="D247" s="383"/>
      <c r="E247" s="383"/>
      <c r="F247" s="383"/>
      <c r="G247" s="383"/>
      <c r="H247" s="383"/>
      <c r="I247" s="383"/>
      <c r="J247" s="383"/>
      <c r="K247" s="383"/>
      <c r="L247" s="383"/>
      <c r="M247" s="383"/>
      <c r="N247" s="383"/>
      <c r="O247" s="383"/>
      <c r="P247" s="383"/>
      <c r="Q247" s="383"/>
      <c r="R247" s="383"/>
      <c r="S247" s="383"/>
      <c r="T247" s="384"/>
    </row>
    <row r="248" spans="2:39" s="3" customFormat="1" ht="30.4" customHeight="1" x14ac:dyDescent="0.2">
      <c r="B248" s="408" t="s">
        <v>87</v>
      </c>
      <c r="C248" s="391" t="s">
        <v>720</v>
      </c>
      <c r="D248" s="392"/>
      <c r="E248" s="392"/>
      <c r="F248" s="392"/>
      <c r="G248" s="392"/>
      <c r="H248" s="392"/>
      <c r="I248" s="392"/>
      <c r="J248" s="392"/>
      <c r="K248" s="392"/>
      <c r="L248" s="392"/>
      <c r="M248" s="392"/>
      <c r="N248" s="392"/>
      <c r="O248" s="392"/>
      <c r="P248" s="392"/>
      <c r="Q248" s="392"/>
      <c r="R248" s="392"/>
      <c r="S248" s="392"/>
      <c r="T248" s="393"/>
    </row>
    <row r="249" spans="2:39" s="3" customFormat="1" ht="22.5" customHeight="1" x14ac:dyDescent="0.2">
      <c r="B249" s="409"/>
      <c r="C249" s="260" t="s">
        <v>119</v>
      </c>
      <c r="D249" s="261"/>
      <c r="E249" s="261"/>
      <c r="F249" s="261"/>
      <c r="G249" s="261"/>
      <c r="H249" s="261"/>
      <c r="I249" s="261"/>
      <c r="J249" s="261"/>
      <c r="K249" s="261"/>
      <c r="L249" s="262"/>
      <c r="M249" s="260"/>
      <c r="N249" s="261"/>
      <c r="O249" s="261"/>
      <c r="P249" s="261"/>
      <c r="Q249" s="261"/>
      <c r="R249" s="261"/>
      <c r="S249" s="261"/>
      <c r="T249" s="262"/>
    </row>
    <row r="250" spans="2:39" s="3" customFormat="1" ht="22.5" customHeight="1" x14ac:dyDescent="0.2">
      <c r="B250" s="409"/>
      <c r="C250" s="244" t="s">
        <v>74</v>
      </c>
      <c r="D250" s="244"/>
      <c r="E250" s="244"/>
      <c r="F250" s="244" t="s">
        <v>518</v>
      </c>
      <c r="G250" s="244"/>
      <c r="H250" s="244" t="s">
        <v>64</v>
      </c>
      <c r="I250" s="244"/>
      <c r="J250" s="244" t="s">
        <v>88</v>
      </c>
      <c r="K250" s="244"/>
      <c r="L250" s="244"/>
      <c r="M250" s="343"/>
      <c r="N250" s="344"/>
      <c r="O250" s="344"/>
      <c r="P250" s="344"/>
      <c r="Q250" s="344"/>
      <c r="R250" s="344"/>
      <c r="S250" s="344"/>
      <c r="T250" s="345"/>
    </row>
    <row r="251" spans="2:39" s="3" customFormat="1" ht="22.15" customHeight="1" x14ac:dyDescent="0.2">
      <c r="B251" s="409"/>
      <c r="C251" s="242" t="s">
        <v>74</v>
      </c>
      <c r="D251" s="358"/>
      <c r="E251" s="243"/>
      <c r="F251" s="242" t="s">
        <v>518</v>
      </c>
      <c r="G251" s="243"/>
      <c r="H251" s="242" t="s">
        <v>64</v>
      </c>
      <c r="I251" s="243"/>
      <c r="J251" s="242" t="s">
        <v>88</v>
      </c>
      <c r="K251" s="358"/>
      <c r="L251" s="243"/>
      <c r="M251" s="396"/>
      <c r="N251" s="397"/>
      <c r="O251" s="397"/>
      <c r="P251" s="397"/>
      <c r="Q251" s="397"/>
      <c r="R251" s="397"/>
      <c r="S251" s="397"/>
      <c r="T251" s="398"/>
      <c r="V251" s="68"/>
      <c r="W251" s="68"/>
      <c r="X251" s="68"/>
      <c r="Y251" s="68"/>
      <c r="Z251" s="68"/>
      <c r="AA251" s="68"/>
      <c r="AB251" s="68"/>
      <c r="AC251" s="68"/>
      <c r="AD251" s="68"/>
      <c r="AE251" s="68"/>
      <c r="AF251" s="68"/>
      <c r="AG251" s="68"/>
      <c r="AH251" s="68"/>
      <c r="AI251" s="68"/>
      <c r="AJ251" s="68"/>
      <c r="AK251" s="68"/>
      <c r="AL251" s="68"/>
      <c r="AM251" s="68"/>
    </row>
    <row r="252" spans="2:39" s="3" customFormat="1" ht="14.25" x14ac:dyDescent="0.2">
      <c r="B252" s="409"/>
      <c r="C252" s="245" t="s">
        <v>76</v>
      </c>
      <c r="D252" s="245"/>
      <c r="E252" s="245"/>
      <c r="F252" s="418">
        <f>+H255</f>
        <v>1</v>
      </c>
      <c r="G252" s="418"/>
      <c r="H252" s="418">
        <v>1</v>
      </c>
      <c r="I252" s="418"/>
      <c r="J252" s="418">
        <f>+F252</f>
        <v>1</v>
      </c>
      <c r="K252" s="418"/>
      <c r="L252" s="418"/>
      <c r="M252" s="396"/>
      <c r="N252" s="397"/>
      <c r="O252" s="397"/>
      <c r="P252" s="397"/>
      <c r="Q252" s="397"/>
      <c r="R252" s="397"/>
      <c r="S252" s="397"/>
      <c r="T252" s="398"/>
      <c r="V252" s="68"/>
      <c r="W252" s="68"/>
      <c r="X252" s="68"/>
      <c r="Y252" s="68"/>
      <c r="Z252" s="68"/>
      <c r="AA252" s="68"/>
      <c r="AB252" s="68"/>
      <c r="AC252" s="68"/>
      <c r="AD252" s="68"/>
      <c r="AE252" s="68"/>
      <c r="AF252" s="68"/>
      <c r="AG252" s="68"/>
      <c r="AH252" s="68"/>
      <c r="AI252" s="68"/>
      <c r="AJ252" s="68"/>
      <c r="AK252" s="68"/>
      <c r="AL252" s="68"/>
      <c r="AM252" s="68"/>
    </row>
    <row r="253" spans="2:39" s="3" customFormat="1" ht="14.25" customHeight="1" x14ac:dyDescent="0.2">
      <c r="B253" s="409"/>
      <c r="C253" s="151"/>
      <c r="D253" s="151"/>
      <c r="E253" s="151"/>
      <c r="F253" s="150"/>
      <c r="G253" s="150"/>
      <c r="H253" s="150"/>
      <c r="I253" s="150"/>
      <c r="J253" s="150"/>
      <c r="K253" s="150"/>
      <c r="L253" s="150"/>
      <c r="M253" s="396"/>
      <c r="N253" s="397"/>
      <c r="O253" s="397"/>
      <c r="P253" s="397"/>
      <c r="Q253" s="397"/>
      <c r="R253" s="397"/>
      <c r="S253" s="397"/>
      <c r="T253" s="398"/>
    </row>
    <row r="254" spans="2:39" ht="30" x14ac:dyDescent="0.2">
      <c r="B254" s="409"/>
      <c r="C254" s="244" t="s">
        <v>77</v>
      </c>
      <c r="D254" s="244"/>
      <c r="E254" s="242" t="s">
        <v>66</v>
      </c>
      <c r="F254" s="243"/>
      <c r="G254" s="149" t="s">
        <v>78</v>
      </c>
      <c r="H254" s="327" t="s">
        <v>81</v>
      </c>
      <c r="I254" s="328"/>
      <c r="J254" s="328"/>
      <c r="K254" s="328"/>
      <c r="L254" s="329"/>
      <c r="M254" s="396"/>
      <c r="N254" s="397"/>
      <c r="O254" s="397"/>
      <c r="P254" s="397"/>
      <c r="Q254" s="397"/>
      <c r="R254" s="397"/>
      <c r="S254" s="397"/>
      <c r="T254" s="398"/>
    </row>
    <row r="255" spans="2:39" ht="27.75" customHeight="1" x14ac:dyDescent="0.2">
      <c r="B255" s="409"/>
      <c r="C255" s="263">
        <f>I146</f>
        <v>42684</v>
      </c>
      <c r="D255" s="263"/>
      <c r="E255" s="374">
        <f>J146</f>
        <v>43921</v>
      </c>
      <c r="F255" s="375"/>
      <c r="G255" s="17">
        <f>+K146</f>
        <v>0</v>
      </c>
      <c r="H255" s="385">
        <v>1</v>
      </c>
      <c r="I255" s="386"/>
      <c r="J255" s="386"/>
      <c r="K255" s="386"/>
      <c r="L255" s="387"/>
      <c r="M255" s="396"/>
      <c r="N255" s="397"/>
      <c r="O255" s="397"/>
      <c r="P255" s="397"/>
      <c r="Q255" s="397"/>
      <c r="R255" s="397"/>
      <c r="S255" s="397"/>
      <c r="T255" s="398"/>
    </row>
    <row r="256" spans="2:39" ht="14.1" customHeight="1" x14ac:dyDescent="0.2">
      <c r="B256" s="409"/>
      <c r="C256" s="242" t="s">
        <v>82</v>
      </c>
      <c r="D256" s="358"/>
      <c r="E256" s="358"/>
      <c r="F256" s="358"/>
      <c r="G256" s="358"/>
      <c r="H256" s="358"/>
      <c r="I256" s="358"/>
      <c r="J256" s="358"/>
      <c r="K256" s="358"/>
      <c r="L256" s="243"/>
      <c r="M256" s="346"/>
      <c r="N256" s="347"/>
      <c r="O256" s="347"/>
      <c r="P256" s="347"/>
      <c r="Q256" s="347"/>
      <c r="R256" s="347"/>
      <c r="S256" s="347"/>
      <c r="T256" s="348"/>
    </row>
    <row r="257" spans="2:23" s="3" customFormat="1" ht="15" customHeight="1" x14ac:dyDescent="0.2">
      <c r="B257" s="409"/>
      <c r="C257" s="242" t="s">
        <v>96</v>
      </c>
      <c r="D257" s="358"/>
      <c r="E257" s="358"/>
      <c r="F257" s="358"/>
      <c r="G257" s="243"/>
      <c r="H257" s="244" t="s">
        <v>103</v>
      </c>
      <c r="I257" s="244"/>
      <c r="J257" s="244" t="s">
        <v>98</v>
      </c>
      <c r="K257" s="244"/>
      <c r="L257" s="148" t="s">
        <v>431</v>
      </c>
      <c r="M257" s="388" t="s">
        <v>99</v>
      </c>
      <c r="N257" s="389"/>
      <c r="O257" s="389"/>
      <c r="P257" s="389"/>
      <c r="Q257" s="389"/>
      <c r="R257" s="389"/>
      <c r="S257" s="389"/>
      <c r="T257" s="390"/>
    </row>
    <row r="258" spans="2:23" ht="15" x14ac:dyDescent="0.2">
      <c r="B258" s="409"/>
      <c r="C258" s="242" t="s">
        <v>101</v>
      </c>
      <c r="D258" s="358"/>
      <c r="E258" s="358"/>
      <c r="F258" s="358"/>
      <c r="G258" s="243"/>
      <c r="H258" s="244" t="s">
        <v>101</v>
      </c>
      <c r="I258" s="244"/>
      <c r="J258" s="484" t="s">
        <v>101</v>
      </c>
      <c r="K258" s="484"/>
      <c r="L258" s="149" t="s">
        <v>101</v>
      </c>
      <c r="M258" s="322"/>
      <c r="N258" s="323"/>
      <c r="O258" s="323"/>
      <c r="P258" s="323"/>
      <c r="Q258" s="323"/>
      <c r="R258" s="323"/>
      <c r="S258" s="323"/>
      <c r="T258" s="324"/>
    </row>
    <row r="259" spans="2:23" ht="24" customHeight="1" x14ac:dyDescent="0.2">
      <c r="B259" s="409"/>
      <c r="C259" s="244" t="s">
        <v>83</v>
      </c>
      <c r="D259" s="244"/>
      <c r="E259" s="244"/>
      <c r="F259" s="244"/>
      <c r="G259" s="244" t="s">
        <v>46</v>
      </c>
      <c r="H259" s="244"/>
      <c r="I259" s="244"/>
      <c r="J259" s="244"/>
      <c r="K259" s="400" t="s">
        <v>946</v>
      </c>
      <c r="L259" s="400"/>
      <c r="M259" s="400"/>
      <c r="N259" s="400"/>
      <c r="O259" s="400"/>
      <c r="P259" s="400"/>
      <c r="Q259" s="400"/>
      <c r="R259" s="400"/>
      <c r="S259" s="400"/>
      <c r="T259" s="401"/>
    </row>
    <row r="260" spans="2:23" ht="23.45" customHeight="1" x14ac:dyDescent="0.2">
      <c r="B260" s="409"/>
      <c r="C260" s="244" t="s">
        <v>85</v>
      </c>
      <c r="D260" s="244"/>
      <c r="E260" s="244" t="s">
        <v>519</v>
      </c>
      <c r="F260" s="244"/>
      <c r="G260" s="244"/>
      <c r="H260" s="244"/>
      <c r="I260" s="244"/>
      <c r="J260" s="244"/>
      <c r="K260" s="402"/>
      <c r="L260" s="402"/>
      <c r="M260" s="402"/>
      <c r="N260" s="402"/>
      <c r="O260" s="402"/>
      <c r="P260" s="402"/>
      <c r="Q260" s="402"/>
      <c r="R260" s="402"/>
      <c r="S260" s="402"/>
      <c r="T260" s="403"/>
    </row>
    <row r="261" spans="2:23" ht="27.75" customHeight="1" x14ac:dyDescent="0.2">
      <c r="B261" s="242"/>
      <c r="C261" s="358"/>
      <c r="D261" s="358"/>
      <c r="E261" s="358"/>
      <c r="F261" s="358"/>
      <c r="G261" s="358"/>
      <c r="H261" s="358"/>
      <c r="I261" s="358"/>
      <c r="J261" s="358"/>
      <c r="K261" s="358"/>
      <c r="L261" s="358"/>
      <c r="M261" s="358"/>
      <c r="N261" s="358"/>
      <c r="O261" s="358"/>
      <c r="P261" s="358"/>
      <c r="Q261" s="358"/>
      <c r="R261" s="358"/>
      <c r="S261" s="358"/>
      <c r="T261" s="243"/>
    </row>
    <row r="262" spans="2:23" ht="27" customHeight="1" x14ac:dyDescent="0.2">
      <c r="B262" s="408" t="s">
        <v>89</v>
      </c>
      <c r="C262" s="486" t="s">
        <v>586</v>
      </c>
      <c r="D262" s="391"/>
      <c r="E262" s="391"/>
      <c r="F262" s="391"/>
      <c r="G262" s="391"/>
      <c r="H262" s="391"/>
      <c r="I262" s="391"/>
      <c r="J262" s="391"/>
      <c r="K262" s="391"/>
      <c r="L262" s="391"/>
      <c r="M262" s="391"/>
      <c r="N262" s="391"/>
      <c r="O262" s="391"/>
      <c r="P262" s="391"/>
      <c r="Q262" s="391"/>
      <c r="R262" s="391"/>
      <c r="S262" s="391"/>
      <c r="T262" s="487"/>
    </row>
    <row r="263" spans="2:23" ht="22.15" customHeight="1" x14ac:dyDescent="0.2">
      <c r="B263" s="409"/>
      <c r="C263" s="260" t="s">
        <v>119</v>
      </c>
      <c r="D263" s="261"/>
      <c r="E263" s="261"/>
      <c r="F263" s="261"/>
      <c r="G263" s="261"/>
      <c r="H263" s="261"/>
      <c r="I263" s="261"/>
      <c r="J263" s="261"/>
      <c r="K263" s="261"/>
      <c r="L263" s="262"/>
      <c r="M263" s="260"/>
      <c r="N263" s="261"/>
      <c r="O263" s="261"/>
      <c r="P263" s="261"/>
      <c r="Q263" s="261"/>
      <c r="R263" s="261"/>
      <c r="S263" s="261"/>
      <c r="T263" s="262"/>
    </row>
    <row r="264" spans="2:23" ht="27.75" customHeight="1" x14ac:dyDescent="0.2">
      <c r="B264" s="409"/>
      <c r="C264" s="244" t="s">
        <v>74</v>
      </c>
      <c r="D264" s="244"/>
      <c r="E264" s="244"/>
      <c r="F264" s="244" t="s">
        <v>518</v>
      </c>
      <c r="G264" s="244"/>
      <c r="H264" s="244" t="s">
        <v>64</v>
      </c>
      <c r="I264" s="244"/>
      <c r="J264" s="244" t="s">
        <v>75</v>
      </c>
      <c r="K264" s="244"/>
      <c r="L264" s="244"/>
      <c r="M264" s="343"/>
      <c r="N264" s="344"/>
      <c r="O264" s="344"/>
      <c r="P264" s="344"/>
      <c r="Q264" s="344"/>
      <c r="R264" s="344"/>
      <c r="S264" s="344"/>
      <c r="T264" s="345"/>
    </row>
    <row r="265" spans="2:23" ht="21.6" customHeight="1" x14ac:dyDescent="0.2">
      <c r="B265" s="409"/>
      <c r="C265" s="245" t="s">
        <v>76</v>
      </c>
      <c r="D265" s="245"/>
      <c r="E265" s="245"/>
      <c r="F265" s="418">
        <v>1</v>
      </c>
      <c r="G265" s="418"/>
      <c r="H265" s="418">
        <v>1</v>
      </c>
      <c r="I265" s="418"/>
      <c r="J265" s="361">
        <f>F265-H265</f>
        <v>0</v>
      </c>
      <c r="K265" s="361"/>
      <c r="L265" s="361"/>
      <c r="M265" s="346"/>
      <c r="N265" s="347"/>
      <c r="O265" s="347"/>
      <c r="P265" s="347"/>
      <c r="Q265" s="347"/>
      <c r="R265" s="347"/>
      <c r="S265" s="347"/>
      <c r="T265" s="348"/>
    </row>
    <row r="266" spans="2:23" ht="24" customHeight="1" x14ac:dyDescent="0.2">
      <c r="B266" s="409"/>
      <c r="C266" s="306" t="s">
        <v>83</v>
      </c>
      <c r="D266" s="306"/>
      <c r="E266" s="306"/>
      <c r="F266" s="306"/>
      <c r="G266" s="306" t="s">
        <v>46</v>
      </c>
      <c r="H266" s="306"/>
      <c r="I266" s="306"/>
      <c r="J266" s="306"/>
      <c r="K266" s="315" t="s">
        <v>946</v>
      </c>
      <c r="L266" s="316"/>
      <c r="M266" s="316"/>
      <c r="N266" s="316"/>
      <c r="O266" s="316"/>
      <c r="P266" s="316"/>
      <c r="Q266" s="316"/>
      <c r="R266" s="316"/>
      <c r="S266" s="316"/>
      <c r="T266" s="317"/>
    </row>
    <row r="267" spans="2:23" ht="24.4" customHeight="1" x14ac:dyDescent="0.2">
      <c r="B267" s="409"/>
      <c r="C267" s="306" t="s">
        <v>85</v>
      </c>
      <c r="D267" s="306"/>
      <c r="E267" s="306" t="s">
        <v>519</v>
      </c>
      <c r="F267" s="306"/>
      <c r="G267" s="306"/>
      <c r="H267" s="306"/>
      <c r="I267" s="306"/>
      <c r="J267" s="306"/>
      <c r="K267" s="318"/>
      <c r="L267" s="319"/>
      <c r="M267" s="319"/>
      <c r="N267" s="319"/>
      <c r="O267" s="319"/>
      <c r="P267" s="319"/>
      <c r="Q267" s="319"/>
      <c r="R267" s="319"/>
      <c r="S267" s="319"/>
      <c r="T267" s="320"/>
    </row>
    <row r="268" spans="2:23" ht="27.75" customHeight="1" x14ac:dyDescent="0.2">
      <c r="B268" s="242"/>
      <c r="C268" s="358"/>
      <c r="D268" s="358"/>
      <c r="E268" s="358"/>
      <c r="F268" s="358"/>
      <c r="G268" s="358"/>
      <c r="H268" s="358"/>
      <c r="I268" s="358"/>
      <c r="J268" s="358"/>
      <c r="K268" s="358"/>
      <c r="L268" s="358"/>
      <c r="M268" s="358"/>
      <c r="N268" s="358"/>
      <c r="O268" s="358"/>
      <c r="P268" s="358"/>
      <c r="Q268" s="358"/>
      <c r="R268" s="358"/>
      <c r="S268" s="358"/>
      <c r="T268" s="243"/>
    </row>
    <row r="269" spans="2:23" ht="25.9" customHeight="1" x14ac:dyDescent="0.2">
      <c r="B269" s="404" t="s">
        <v>104</v>
      </c>
      <c r="C269" s="405"/>
      <c r="D269" s="405"/>
      <c r="E269" s="405"/>
      <c r="F269" s="405"/>
      <c r="G269" s="405"/>
      <c r="H269" s="405"/>
      <c r="I269" s="405"/>
      <c r="J269" s="405"/>
      <c r="K269" s="405"/>
      <c r="L269" s="405"/>
      <c r="M269" s="405"/>
      <c r="N269" s="405"/>
      <c r="O269" s="405"/>
      <c r="P269" s="405"/>
      <c r="Q269" s="405"/>
      <c r="R269" s="405"/>
      <c r="S269" s="405"/>
      <c r="T269" s="406"/>
    </row>
    <row r="270" spans="2:23" ht="23.45" customHeight="1" x14ac:dyDescent="0.2">
      <c r="B270" s="394" t="s">
        <v>48</v>
      </c>
      <c r="C270" s="399"/>
      <c r="D270" s="399"/>
      <c r="E270" s="399"/>
      <c r="F270" s="395"/>
      <c r="G270" s="431" t="s">
        <v>105</v>
      </c>
      <c r="H270" s="431"/>
      <c r="I270" s="431"/>
      <c r="J270" s="431"/>
      <c r="K270" s="431"/>
      <c r="L270" s="431"/>
      <c r="M270" s="431"/>
      <c r="N270" s="431"/>
      <c r="O270" s="431"/>
      <c r="P270" s="431"/>
      <c r="Q270" s="431"/>
      <c r="R270" s="431"/>
      <c r="S270" s="394" t="s">
        <v>106</v>
      </c>
      <c r="T270" s="395"/>
    </row>
    <row r="271" spans="2:23" ht="222.6" customHeight="1" x14ac:dyDescent="0.2">
      <c r="B271" s="244" t="s">
        <v>510</v>
      </c>
      <c r="C271" s="244"/>
      <c r="D271" s="244"/>
      <c r="E271" s="244"/>
      <c r="F271" s="244"/>
      <c r="G271" s="245" t="s">
        <v>1036</v>
      </c>
      <c r="H271" s="245"/>
      <c r="I271" s="245"/>
      <c r="J271" s="245"/>
      <c r="K271" s="245"/>
      <c r="L271" s="245"/>
      <c r="M271" s="245"/>
      <c r="N271" s="245"/>
      <c r="O271" s="245"/>
      <c r="P271" s="245"/>
      <c r="Q271" s="245"/>
      <c r="R271" s="245"/>
      <c r="S271" s="322" t="s">
        <v>757</v>
      </c>
      <c r="T271" s="324"/>
      <c r="V271" s="528"/>
      <c r="W271" s="528"/>
    </row>
    <row r="272" spans="2:23" ht="49.9" customHeight="1" x14ac:dyDescent="0.2">
      <c r="B272" s="244" t="s">
        <v>708</v>
      </c>
      <c r="C272" s="244"/>
      <c r="D272" s="244"/>
      <c r="E272" s="244"/>
      <c r="F272" s="244"/>
      <c r="G272" s="248" t="s">
        <v>1037</v>
      </c>
      <c r="H272" s="249"/>
      <c r="I272" s="249"/>
      <c r="J272" s="249"/>
      <c r="K272" s="249"/>
      <c r="L272" s="249"/>
      <c r="M272" s="249"/>
      <c r="N272" s="249"/>
      <c r="O272" s="249"/>
      <c r="P272" s="249"/>
      <c r="Q272" s="249"/>
      <c r="R272" s="250"/>
      <c r="S272" s="322" t="s">
        <v>669</v>
      </c>
      <c r="T272" s="324"/>
    </row>
    <row r="273" spans="1:24" ht="48" customHeight="1" x14ac:dyDescent="0.2">
      <c r="B273" s="244" t="s">
        <v>758</v>
      </c>
      <c r="C273" s="244"/>
      <c r="D273" s="244"/>
      <c r="E273" s="244"/>
      <c r="F273" s="244"/>
      <c r="G273" s="248" t="s">
        <v>1043</v>
      </c>
      <c r="H273" s="249"/>
      <c r="I273" s="249"/>
      <c r="J273" s="249"/>
      <c r="K273" s="249"/>
      <c r="L273" s="249"/>
      <c r="M273" s="249"/>
      <c r="N273" s="249"/>
      <c r="O273" s="249"/>
      <c r="P273" s="249"/>
      <c r="Q273" s="249"/>
      <c r="R273" s="250"/>
      <c r="S273" s="322"/>
      <c r="T273" s="324"/>
    </row>
    <row r="274" spans="1:24" ht="49.9" customHeight="1" x14ac:dyDescent="0.2">
      <c r="B274" s="488" t="s">
        <v>672</v>
      </c>
      <c r="C274" s="488"/>
      <c r="D274" s="488"/>
      <c r="E274" s="488"/>
      <c r="F274" s="488"/>
      <c r="G274" s="489" t="s">
        <v>1044</v>
      </c>
      <c r="H274" s="490"/>
      <c r="I274" s="490"/>
      <c r="J274" s="490"/>
      <c r="K274" s="490"/>
      <c r="L274" s="490"/>
      <c r="M274" s="490"/>
      <c r="N274" s="490"/>
      <c r="O274" s="490"/>
      <c r="P274" s="490"/>
      <c r="Q274" s="490"/>
      <c r="R274" s="491"/>
      <c r="S274" s="322"/>
      <c r="T274" s="324"/>
    </row>
    <row r="275" spans="1:24" ht="26.25" customHeight="1" x14ac:dyDescent="0.2">
      <c r="B275" s="404" t="s">
        <v>698</v>
      </c>
      <c r="C275" s="405"/>
      <c r="D275" s="405"/>
      <c r="E275" s="405"/>
      <c r="F275" s="405"/>
      <c r="G275" s="405"/>
      <c r="H275" s="405"/>
      <c r="I275" s="405"/>
      <c r="J275" s="405"/>
      <c r="K275" s="405"/>
      <c r="L275" s="405"/>
      <c r="M275" s="405"/>
      <c r="N275" s="405"/>
      <c r="O275" s="405"/>
      <c r="P275" s="405"/>
      <c r="Q275" s="405"/>
      <c r="R275" s="405"/>
      <c r="S275" s="405"/>
      <c r="T275" s="406"/>
    </row>
    <row r="276" spans="1:24" ht="23.25" customHeight="1" x14ac:dyDescent="0.2">
      <c r="B276" s="415" t="s">
        <v>48</v>
      </c>
      <c r="C276" s="416"/>
      <c r="D276" s="416"/>
      <c r="E276" s="416"/>
      <c r="F276" s="417"/>
      <c r="G276" s="394" t="s">
        <v>105</v>
      </c>
      <c r="H276" s="399"/>
      <c r="I276" s="399"/>
      <c r="J276" s="399"/>
      <c r="K276" s="399"/>
      <c r="L276" s="399"/>
      <c r="M276" s="399"/>
      <c r="N276" s="399"/>
      <c r="O276" s="399"/>
      <c r="P276" s="399"/>
      <c r="Q276" s="399"/>
      <c r="R276" s="395"/>
      <c r="S276" s="394" t="s">
        <v>106</v>
      </c>
      <c r="T276" s="395"/>
    </row>
    <row r="277" spans="1:24" ht="408.6" customHeight="1" x14ac:dyDescent="0.2">
      <c r="B277" s="419" t="s">
        <v>1015</v>
      </c>
      <c r="C277" s="420"/>
      <c r="D277" s="420"/>
      <c r="E277" s="420"/>
      <c r="F277" s="421"/>
      <c r="G277" s="425" t="s">
        <v>1013</v>
      </c>
      <c r="H277" s="426"/>
      <c r="I277" s="426"/>
      <c r="J277" s="426"/>
      <c r="K277" s="426"/>
      <c r="L277" s="426"/>
      <c r="M277" s="426"/>
      <c r="N277" s="426"/>
      <c r="O277" s="426"/>
      <c r="P277" s="426"/>
      <c r="Q277" s="426"/>
      <c r="R277" s="427"/>
      <c r="S277" s="343" t="s">
        <v>755</v>
      </c>
      <c r="T277" s="345"/>
    </row>
    <row r="278" spans="1:24" ht="93" customHeight="1" x14ac:dyDescent="0.2">
      <c r="B278" s="422"/>
      <c r="C278" s="423"/>
      <c r="D278" s="423"/>
      <c r="E278" s="423"/>
      <c r="F278" s="424"/>
      <c r="G278" s="428"/>
      <c r="H278" s="429"/>
      <c r="I278" s="429"/>
      <c r="J278" s="429"/>
      <c r="K278" s="429"/>
      <c r="L278" s="429"/>
      <c r="M278" s="429"/>
      <c r="N278" s="429"/>
      <c r="O278" s="429"/>
      <c r="P278" s="429"/>
      <c r="Q278" s="429"/>
      <c r="R278" s="430"/>
      <c r="S278" s="346"/>
      <c r="T278" s="348"/>
    </row>
    <row r="279" spans="1:24" ht="219" customHeight="1" x14ac:dyDescent="0.2">
      <c r="B279" s="432" t="s">
        <v>1016</v>
      </c>
      <c r="C279" s="433"/>
      <c r="D279" s="433"/>
      <c r="E279" s="433"/>
      <c r="F279" s="434"/>
      <c r="G279" s="248" t="s">
        <v>1014</v>
      </c>
      <c r="H279" s="249"/>
      <c r="I279" s="249"/>
      <c r="J279" s="249"/>
      <c r="K279" s="249"/>
      <c r="L279" s="249"/>
      <c r="M279" s="249"/>
      <c r="N279" s="249"/>
      <c r="O279" s="249"/>
      <c r="P279" s="249"/>
      <c r="Q279" s="249"/>
      <c r="R279" s="250"/>
      <c r="S279" s="322" t="s">
        <v>756</v>
      </c>
      <c r="T279" s="324"/>
    </row>
    <row r="280" spans="1:24" ht="94.5" customHeight="1" x14ac:dyDescent="0.2">
      <c r="B280" s="415" t="s">
        <v>726</v>
      </c>
      <c r="C280" s="416"/>
      <c r="D280" s="416"/>
      <c r="E280" s="416"/>
      <c r="F280" s="417"/>
      <c r="G280" s="431" t="s">
        <v>105</v>
      </c>
      <c r="H280" s="431"/>
      <c r="I280" s="431"/>
      <c r="J280" s="431"/>
      <c r="K280" s="431"/>
      <c r="L280" s="431"/>
      <c r="M280" s="431"/>
      <c r="N280" s="431"/>
      <c r="O280" s="431"/>
      <c r="P280" s="431"/>
      <c r="Q280" s="431"/>
      <c r="R280" s="431"/>
      <c r="S280" s="394" t="s">
        <v>106</v>
      </c>
      <c r="T280" s="395"/>
    </row>
    <row r="281" spans="1:24" ht="225.6" customHeight="1" x14ac:dyDescent="0.2">
      <c r="B281" s="343" t="s">
        <v>694</v>
      </c>
      <c r="C281" s="344"/>
      <c r="D281" s="344"/>
      <c r="E281" s="344"/>
      <c r="F281" s="345"/>
      <c r="G281" s="453" t="s">
        <v>958</v>
      </c>
      <c r="H281" s="454"/>
      <c r="I281" s="454"/>
      <c r="J281" s="454"/>
      <c r="K281" s="454"/>
      <c r="L281" s="454"/>
      <c r="M281" s="454"/>
      <c r="N281" s="454"/>
      <c r="O281" s="454"/>
      <c r="P281" s="454"/>
      <c r="Q281" s="454"/>
      <c r="R281" s="455"/>
      <c r="S281" s="521" t="s">
        <v>671</v>
      </c>
      <c r="T281" s="522"/>
      <c r="W281" s="515"/>
      <c r="X281" s="515"/>
    </row>
    <row r="282" spans="1:24" ht="336.6" customHeight="1" x14ac:dyDescent="0.2">
      <c r="B282" s="396"/>
      <c r="C282" s="483"/>
      <c r="D282" s="483"/>
      <c r="E282" s="483"/>
      <c r="F282" s="398"/>
      <c r="G282" s="516" t="s">
        <v>812</v>
      </c>
      <c r="H282" s="517"/>
      <c r="I282" s="517"/>
      <c r="J282" s="517"/>
      <c r="K282" s="517"/>
      <c r="L282" s="517"/>
      <c r="M282" s="517"/>
      <c r="N282" s="517"/>
      <c r="O282" s="517"/>
      <c r="P282" s="517"/>
      <c r="Q282" s="517"/>
      <c r="R282" s="518"/>
      <c r="S282" s="523"/>
      <c r="T282" s="524"/>
      <c r="W282" s="515"/>
      <c r="X282" s="515"/>
    </row>
    <row r="283" spans="1:24" ht="244.15" customHeight="1" x14ac:dyDescent="0.2">
      <c r="A283" s="75"/>
      <c r="B283" s="396"/>
      <c r="C283" s="483"/>
      <c r="D283" s="483"/>
      <c r="E283" s="483"/>
      <c r="F283" s="398"/>
      <c r="G283" s="412" t="s">
        <v>813</v>
      </c>
      <c r="H283" s="442"/>
      <c r="I283" s="442"/>
      <c r="J283" s="442"/>
      <c r="K283" s="442"/>
      <c r="L283" s="442"/>
      <c r="M283" s="442"/>
      <c r="N283" s="442"/>
      <c r="O283" s="442"/>
      <c r="P283" s="442"/>
      <c r="Q283" s="442"/>
      <c r="R283" s="442"/>
      <c r="S283" s="523"/>
      <c r="T283" s="524"/>
      <c r="W283" s="515"/>
      <c r="X283" s="515"/>
    </row>
    <row r="284" spans="1:24" ht="267" customHeight="1" x14ac:dyDescent="0.2">
      <c r="B284" s="396"/>
      <c r="C284" s="483"/>
      <c r="D284" s="483"/>
      <c r="E284" s="483"/>
      <c r="F284" s="398"/>
      <c r="G284" s="412" t="s">
        <v>959</v>
      </c>
      <c r="H284" s="442"/>
      <c r="I284" s="442"/>
      <c r="J284" s="442"/>
      <c r="K284" s="442"/>
      <c r="L284" s="442"/>
      <c r="M284" s="442"/>
      <c r="N284" s="442"/>
      <c r="O284" s="442"/>
      <c r="P284" s="442"/>
      <c r="Q284" s="442"/>
      <c r="R284" s="442"/>
      <c r="S284" s="523"/>
      <c r="T284" s="524"/>
      <c r="W284" s="515"/>
      <c r="X284" s="515"/>
    </row>
    <row r="285" spans="1:24" ht="270" customHeight="1" x14ac:dyDescent="0.2">
      <c r="B285" s="396"/>
      <c r="C285" s="483"/>
      <c r="D285" s="483"/>
      <c r="E285" s="483"/>
      <c r="F285" s="398"/>
      <c r="G285" s="519" t="s">
        <v>692</v>
      </c>
      <c r="H285" s="520"/>
      <c r="I285" s="520"/>
      <c r="J285" s="520"/>
      <c r="K285" s="520"/>
      <c r="L285" s="520"/>
      <c r="M285" s="520"/>
      <c r="N285" s="520"/>
      <c r="O285" s="520"/>
      <c r="P285" s="520"/>
      <c r="Q285" s="520"/>
      <c r="R285" s="520"/>
      <c r="S285" s="523"/>
      <c r="T285" s="524"/>
      <c r="W285" s="515"/>
      <c r="X285" s="515"/>
    </row>
    <row r="286" spans="1:24" ht="239.45" customHeight="1" x14ac:dyDescent="0.2">
      <c r="B286" s="396"/>
      <c r="C286" s="483"/>
      <c r="D286" s="483"/>
      <c r="E286" s="483"/>
      <c r="F286" s="398"/>
      <c r="G286" s="412" t="s">
        <v>673</v>
      </c>
      <c r="H286" s="442"/>
      <c r="I286" s="442"/>
      <c r="J286" s="442"/>
      <c r="K286" s="442"/>
      <c r="L286" s="442"/>
      <c r="M286" s="442"/>
      <c r="N286" s="442"/>
      <c r="O286" s="442"/>
      <c r="P286" s="442"/>
      <c r="Q286" s="442"/>
      <c r="R286" s="442"/>
      <c r="S286" s="523"/>
      <c r="T286" s="524"/>
      <c r="W286" s="515"/>
      <c r="X286" s="515"/>
    </row>
    <row r="287" spans="1:24" ht="208.9" customHeight="1" x14ac:dyDescent="0.2">
      <c r="B287" s="396"/>
      <c r="C287" s="483"/>
      <c r="D287" s="483"/>
      <c r="E287" s="483"/>
      <c r="F287" s="398"/>
      <c r="G287" s="519" t="s">
        <v>727</v>
      </c>
      <c r="H287" s="520"/>
      <c r="I287" s="520"/>
      <c r="J287" s="520"/>
      <c r="K287" s="520"/>
      <c r="L287" s="520"/>
      <c r="M287" s="520"/>
      <c r="N287" s="520"/>
      <c r="O287" s="520"/>
      <c r="P287" s="520"/>
      <c r="Q287" s="520"/>
      <c r="R287" s="520"/>
      <c r="S287" s="523"/>
      <c r="T287" s="524"/>
      <c r="W287" s="515"/>
      <c r="X287" s="515"/>
    </row>
    <row r="288" spans="1:24" ht="210.6" customHeight="1" x14ac:dyDescent="0.2">
      <c r="B288" s="396"/>
      <c r="C288" s="483"/>
      <c r="D288" s="483"/>
      <c r="E288" s="483"/>
      <c r="F288" s="398"/>
      <c r="G288" s="412" t="s">
        <v>789</v>
      </c>
      <c r="H288" s="442"/>
      <c r="I288" s="442"/>
      <c r="J288" s="442"/>
      <c r="K288" s="442"/>
      <c r="L288" s="442"/>
      <c r="M288" s="442"/>
      <c r="N288" s="442"/>
      <c r="O288" s="442"/>
      <c r="P288" s="442"/>
      <c r="Q288" s="442"/>
      <c r="R288" s="443"/>
      <c r="S288" s="523"/>
      <c r="T288" s="524"/>
      <c r="W288" s="515"/>
      <c r="X288" s="515"/>
    </row>
    <row r="289" spans="2:24" ht="152.44999999999999" customHeight="1" x14ac:dyDescent="0.2">
      <c r="B289" s="396"/>
      <c r="C289" s="483"/>
      <c r="D289" s="483"/>
      <c r="E289" s="483"/>
      <c r="F289" s="398"/>
      <c r="G289" s="412" t="s">
        <v>699</v>
      </c>
      <c r="H289" s="442"/>
      <c r="I289" s="442"/>
      <c r="J289" s="442"/>
      <c r="K289" s="442"/>
      <c r="L289" s="442"/>
      <c r="M289" s="442"/>
      <c r="N289" s="442"/>
      <c r="O289" s="442"/>
      <c r="P289" s="442"/>
      <c r="Q289" s="442"/>
      <c r="R289" s="443"/>
      <c r="S289" s="523"/>
      <c r="T289" s="524"/>
      <c r="W289" s="515"/>
      <c r="X289" s="515"/>
    </row>
    <row r="290" spans="2:24" ht="117.6" customHeight="1" x14ac:dyDescent="0.2">
      <c r="B290" s="396"/>
      <c r="C290" s="483"/>
      <c r="D290" s="483"/>
      <c r="E290" s="483"/>
      <c r="F290" s="398"/>
      <c r="G290" s="412" t="s">
        <v>960</v>
      </c>
      <c r="H290" s="413"/>
      <c r="I290" s="413"/>
      <c r="J290" s="413"/>
      <c r="K290" s="413"/>
      <c r="L290" s="413"/>
      <c r="M290" s="413"/>
      <c r="N290" s="413"/>
      <c r="O290" s="413"/>
      <c r="P290" s="413"/>
      <c r="Q290" s="413"/>
      <c r="R290" s="414"/>
      <c r="S290" s="523"/>
      <c r="T290" s="524"/>
      <c r="W290" s="515"/>
      <c r="X290" s="515"/>
    </row>
    <row r="291" spans="2:24" ht="278.45" customHeight="1" x14ac:dyDescent="0.2">
      <c r="B291" s="396"/>
      <c r="C291" s="483"/>
      <c r="D291" s="483"/>
      <c r="E291" s="483"/>
      <c r="F291" s="398"/>
      <c r="G291" s="412" t="s">
        <v>961</v>
      </c>
      <c r="H291" s="442"/>
      <c r="I291" s="442"/>
      <c r="J291" s="442"/>
      <c r="K291" s="442"/>
      <c r="L291" s="442"/>
      <c r="M291" s="442"/>
      <c r="N291" s="442"/>
      <c r="O291" s="442"/>
      <c r="P291" s="442"/>
      <c r="Q291" s="442"/>
      <c r="R291" s="442"/>
      <c r="S291" s="523"/>
      <c r="T291" s="524"/>
      <c r="W291" s="515"/>
      <c r="X291" s="515"/>
    </row>
    <row r="292" spans="2:24" ht="408.6" customHeight="1" x14ac:dyDescent="0.2">
      <c r="B292" s="396"/>
      <c r="C292" s="483"/>
      <c r="D292" s="483"/>
      <c r="E292" s="483"/>
      <c r="F292" s="398"/>
      <c r="G292" s="436" t="s">
        <v>962</v>
      </c>
      <c r="H292" s="437"/>
      <c r="I292" s="437"/>
      <c r="J292" s="437"/>
      <c r="K292" s="437"/>
      <c r="L292" s="437"/>
      <c r="M292" s="437"/>
      <c r="N292" s="437"/>
      <c r="O292" s="437"/>
      <c r="P292" s="437"/>
      <c r="Q292" s="437"/>
      <c r="R292" s="438"/>
      <c r="S292" s="523"/>
      <c r="T292" s="524"/>
      <c r="W292" s="515"/>
      <c r="X292" s="515"/>
    </row>
    <row r="293" spans="2:24" ht="102.6" customHeight="1" x14ac:dyDescent="0.2">
      <c r="B293" s="396"/>
      <c r="C293" s="483"/>
      <c r="D293" s="483"/>
      <c r="E293" s="483"/>
      <c r="F293" s="398"/>
      <c r="G293" s="439"/>
      <c r="H293" s="440"/>
      <c r="I293" s="440"/>
      <c r="J293" s="440"/>
      <c r="K293" s="440"/>
      <c r="L293" s="440"/>
      <c r="M293" s="440"/>
      <c r="N293" s="440"/>
      <c r="O293" s="440"/>
      <c r="P293" s="440"/>
      <c r="Q293" s="440"/>
      <c r="R293" s="441"/>
      <c r="S293" s="523"/>
      <c r="T293" s="524"/>
      <c r="W293" s="515"/>
      <c r="X293" s="515"/>
    </row>
    <row r="294" spans="2:24" ht="207.6" customHeight="1" x14ac:dyDescent="0.2">
      <c r="B294" s="396"/>
      <c r="C294" s="483"/>
      <c r="D294" s="483"/>
      <c r="E294" s="483"/>
      <c r="F294" s="398"/>
      <c r="G294" s="412" t="s">
        <v>963</v>
      </c>
      <c r="H294" s="442"/>
      <c r="I294" s="442"/>
      <c r="J294" s="442"/>
      <c r="K294" s="442"/>
      <c r="L294" s="442"/>
      <c r="M294" s="442"/>
      <c r="N294" s="442"/>
      <c r="O294" s="442"/>
      <c r="P294" s="442"/>
      <c r="Q294" s="442"/>
      <c r="R294" s="442"/>
      <c r="S294" s="523"/>
      <c r="T294" s="524"/>
      <c r="W294" s="515"/>
      <c r="X294" s="515"/>
    </row>
    <row r="295" spans="2:24" ht="232.9" customHeight="1" x14ac:dyDescent="0.2">
      <c r="B295" s="396"/>
      <c r="C295" s="483"/>
      <c r="D295" s="483"/>
      <c r="E295" s="483"/>
      <c r="F295" s="398"/>
      <c r="G295" s="412" t="s">
        <v>964</v>
      </c>
      <c r="H295" s="442"/>
      <c r="I295" s="442"/>
      <c r="J295" s="442"/>
      <c r="K295" s="442"/>
      <c r="L295" s="442"/>
      <c r="M295" s="442"/>
      <c r="N295" s="442"/>
      <c r="O295" s="442"/>
      <c r="P295" s="442"/>
      <c r="Q295" s="442"/>
      <c r="R295" s="443"/>
      <c r="S295" s="523"/>
      <c r="T295" s="524"/>
      <c r="W295" s="515"/>
      <c r="X295" s="515"/>
    </row>
    <row r="296" spans="2:24" ht="274.14999999999998" customHeight="1" x14ac:dyDescent="0.2">
      <c r="B296" s="396"/>
      <c r="C296" s="483"/>
      <c r="D296" s="483"/>
      <c r="E296" s="483"/>
      <c r="F296" s="398"/>
      <c r="G296" s="412" t="s">
        <v>965</v>
      </c>
      <c r="H296" s="413"/>
      <c r="I296" s="413"/>
      <c r="J296" s="413"/>
      <c r="K296" s="413"/>
      <c r="L296" s="413"/>
      <c r="M296" s="413"/>
      <c r="N296" s="413"/>
      <c r="O296" s="413"/>
      <c r="P296" s="413"/>
      <c r="Q296" s="413"/>
      <c r="R296" s="414"/>
      <c r="S296" s="523"/>
      <c r="T296" s="524"/>
      <c r="W296" s="515"/>
      <c r="X296" s="515"/>
    </row>
    <row r="297" spans="2:24" ht="408.6" customHeight="1" x14ac:dyDescent="0.2">
      <c r="B297" s="396"/>
      <c r="C297" s="483"/>
      <c r="D297" s="483"/>
      <c r="E297" s="483"/>
      <c r="F297" s="398"/>
      <c r="G297" s="436" t="s">
        <v>966</v>
      </c>
      <c r="H297" s="437"/>
      <c r="I297" s="437"/>
      <c r="J297" s="437"/>
      <c r="K297" s="437"/>
      <c r="L297" s="437"/>
      <c r="M297" s="437"/>
      <c r="N297" s="437"/>
      <c r="O297" s="437"/>
      <c r="P297" s="437"/>
      <c r="Q297" s="437"/>
      <c r="R297" s="438"/>
      <c r="S297" s="523"/>
      <c r="T297" s="524"/>
      <c r="W297" s="515"/>
      <c r="X297" s="515"/>
    </row>
    <row r="298" spans="2:24" ht="106.15" customHeight="1" x14ac:dyDescent="0.2">
      <c r="B298" s="396"/>
      <c r="C298" s="483"/>
      <c r="D298" s="483"/>
      <c r="E298" s="483"/>
      <c r="F298" s="398"/>
      <c r="G298" s="439"/>
      <c r="H298" s="440"/>
      <c r="I298" s="440"/>
      <c r="J298" s="440"/>
      <c r="K298" s="440"/>
      <c r="L298" s="440"/>
      <c r="M298" s="440"/>
      <c r="N298" s="440"/>
      <c r="O298" s="440"/>
      <c r="P298" s="440"/>
      <c r="Q298" s="440"/>
      <c r="R298" s="441"/>
      <c r="S298" s="523"/>
      <c r="T298" s="524"/>
      <c r="W298" s="515"/>
      <c r="X298" s="515"/>
    </row>
    <row r="299" spans="2:24" ht="363.6" customHeight="1" x14ac:dyDescent="0.2">
      <c r="B299" s="396"/>
      <c r="C299" s="483"/>
      <c r="D299" s="483"/>
      <c r="E299" s="483"/>
      <c r="F299" s="398"/>
      <c r="G299" s="456" t="s">
        <v>790</v>
      </c>
      <c r="H299" s="457"/>
      <c r="I299" s="457"/>
      <c r="J299" s="457"/>
      <c r="K299" s="457"/>
      <c r="L299" s="457"/>
      <c r="M299" s="457"/>
      <c r="N299" s="457"/>
      <c r="O299" s="457"/>
      <c r="P299" s="457"/>
      <c r="Q299" s="457"/>
      <c r="R299" s="458"/>
      <c r="S299" s="523"/>
      <c r="T299" s="524"/>
      <c r="W299" s="515"/>
      <c r="X299" s="515"/>
    </row>
    <row r="300" spans="2:24" ht="201" customHeight="1" x14ac:dyDescent="0.2">
      <c r="B300" s="396"/>
      <c r="C300" s="483"/>
      <c r="D300" s="483"/>
      <c r="E300" s="483"/>
      <c r="F300" s="398"/>
      <c r="G300" s="412" t="s">
        <v>967</v>
      </c>
      <c r="H300" s="442"/>
      <c r="I300" s="442"/>
      <c r="J300" s="442"/>
      <c r="K300" s="442"/>
      <c r="L300" s="442"/>
      <c r="M300" s="442"/>
      <c r="N300" s="442"/>
      <c r="O300" s="442"/>
      <c r="P300" s="442"/>
      <c r="Q300" s="442"/>
      <c r="R300" s="442"/>
      <c r="S300" s="523"/>
      <c r="T300" s="524"/>
      <c r="W300" s="515"/>
      <c r="X300" s="515"/>
    </row>
    <row r="301" spans="2:24" ht="201" customHeight="1" x14ac:dyDescent="0.2">
      <c r="B301" s="396"/>
      <c r="C301" s="483"/>
      <c r="D301" s="483"/>
      <c r="E301" s="483"/>
      <c r="F301" s="398"/>
      <c r="G301" s="412" t="s">
        <v>791</v>
      </c>
      <c r="H301" s="442"/>
      <c r="I301" s="442"/>
      <c r="J301" s="442"/>
      <c r="K301" s="442"/>
      <c r="L301" s="442"/>
      <c r="M301" s="442"/>
      <c r="N301" s="442"/>
      <c r="O301" s="442"/>
      <c r="P301" s="442"/>
      <c r="Q301" s="442"/>
      <c r="R301" s="442"/>
      <c r="S301" s="523"/>
      <c r="T301" s="524"/>
      <c r="W301" s="515"/>
      <c r="X301" s="515"/>
    </row>
    <row r="302" spans="2:24" ht="198" customHeight="1" x14ac:dyDescent="0.2">
      <c r="B302" s="396"/>
      <c r="C302" s="483"/>
      <c r="D302" s="483"/>
      <c r="E302" s="483"/>
      <c r="F302" s="398"/>
      <c r="G302" s="412" t="s">
        <v>968</v>
      </c>
      <c r="H302" s="413"/>
      <c r="I302" s="413"/>
      <c r="J302" s="413"/>
      <c r="K302" s="413"/>
      <c r="L302" s="413"/>
      <c r="M302" s="413"/>
      <c r="N302" s="413"/>
      <c r="O302" s="413"/>
      <c r="P302" s="413"/>
      <c r="Q302" s="413"/>
      <c r="R302" s="414"/>
      <c r="S302" s="523"/>
      <c r="T302" s="524"/>
      <c r="W302" s="515"/>
      <c r="X302" s="515"/>
    </row>
    <row r="303" spans="2:24" ht="228.6" customHeight="1" x14ac:dyDescent="0.2">
      <c r="B303" s="396"/>
      <c r="C303" s="483"/>
      <c r="D303" s="483"/>
      <c r="E303" s="483"/>
      <c r="F303" s="398"/>
      <c r="G303" s="412" t="s">
        <v>792</v>
      </c>
      <c r="H303" s="413"/>
      <c r="I303" s="413"/>
      <c r="J303" s="413"/>
      <c r="K303" s="413"/>
      <c r="L303" s="413"/>
      <c r="M303" s="413"/>
      <c r="N303" s="413"/>
      <c r="O303" s="413"/>
      <c r="P303" s="413"/>
      <c r="Q303" s="413"/>
      <c r="R303" s="414"/>
      <c r="S303" s="523"/>
      <c r="T303" s="524"/>
      <c r="W303" s="515"/>
      <c r="X303" s="515"/>
    </row>
    <row r="304" spans="2:24" ht="408.6" customHeight="1" x14ac:dyDescent="0.2">
      <c r="B304" s="396"/>
      <c r="C304" s="483"/>
      <c r="D304" s="483"/>
      <c r="E304" s="483"/>
      <c r="F304" s="398"/>
      <c r="G304" s="436" t="s">
        <v>969</v>
      </c>
      <c r="H304" s="437"/>
      <c r="I304" s="437"/>
      <c r="J304" s="437"/>
      <c r="K304" s="437"/>
      <c r="L304" s="437"/>
      <c r="M304" s="437"/>
      <c r="N304" s="437"/>
      <c r="O304" s="437"/>
      <c r="P304" s="437"/>
      <c r="Q304" s="437"/>
      <c r="R304" s="438"/>
      <c r="S304" s="523"/>
      <c r="T304" s="524"/>
      <c r="W304" s="515"/>
      <c r="X304" s="515"/>
    </row>
    <row r="305" spans="2:24" ht="28.9" customHeight="1" x14ac:dyDescent="0.2">
      <c r="B305" s="396"/>
      <c r="C305" s="483"/>
      <c r="D305" s="483"/>
      <c r="E305" s="483"/>
      <c r="F305" s="398"/>
      <c r="G305" s="439"/>
      <c r="H305" s="440"/>
      <c r="I305" s="440"/>
      <c r="J305" s="440"/>
      <c r="K305" s="440"/>
      <c r="L305" s="440"/>
      <c r="M305" s="440"/>
      <c r="N305" s="440"/>
      <c r="O305" s="440"/>
      <c r="P305" s="440"/>
      <c r="Q305" s="440"/>
      <c r="R305" s="441"/>
      <c r="S305" s="523"/>
      <c r="T305" s="524"/>
      <c r="W305" s="515"/>
      <c r="X305" s="515"/>
    </row>
    <row r="306" spans="2:24" ht="219" customHeight="1" x14ac:dyDescent="0.2">
      <c r="B306" s="396"/>
      <c r="C306" s="483"/>
      <c r="D306" s="483"/>
      <c r="E306" s="483"/>
      <c r="F306" s="398"/>
      <c r="G306" s="412" t="s">
        <v>970</v>
      </c>
      <c r="H306" s="442"/>
      <c r="I306" s="442"/>
      <c r="J306" s="442"/>
      <c r="K306" s="442"/>
      <c r="L306" s="442"/>
      <c r="M306" s="442"/>
      <c r="N306" s="442"/>
      <c r="O306" s="442"/>
      <c r="P306" s="442"/>
      <c r="Q306" s="442"/>
      <c r="R306" s="443"/>
      <c r="S306" s="523"/>
      <c r="T306" s="524"/>
      <c r="W306" s="515"/>
      <c r="X306" s="515"/>
    </row>
    <row r="307" spans="2:24" ht="263.45" customHeight="1" x14ac:dyDescent="0.2">
      <c r="B307" s="396"/>
      <c r="C307" s="483"/>
      <c r="D307" s="483"/>
      <c r="E307" s="483"/>
      <c r="F307" s="398"/>
      <c r="G307" s="412" t="s">
        <v>971</v>
      </c>
      <c r="H307" s="442"/>
      <c r="I307" s="442"/>
      <c r="J307" s="442"/>
      <c r="K307" s="442"/>
      <c r="L307" s="442"/>
      <c r="M307" s="442"/>
      <c r="N307" s="442"/>
      <c r="O307" s="442"/>
      <c r="P307" s="442"/>
      <c r="Q307" s="442"/>
      <c r="R307" s="443"/>
      <c r="S307" s="523"/>
      <c r="T307" s="524"/>
      <c r="W307" s="515"/>
      <c r="X307" s="515"/>
    </row>
    <row r="308" spans="2:24" ht="156" customHeight="1" x14ac:dyDescent="0.2">
      <c r="B308" s="396"/>
      <c r="C308" s="483"/>
      <c r="D308" s="483"/>
      <c r="E308" s="483"/>
      <c r="F308" s="398"/>
      <c r="G308" s="456" t="s">
        <v>793</v>
      </c>
      <c r="H308" s="413"/>
      <c r="I308" s="413"/>
      <c r="J308" s="413"/>
      <c r="K308" s="413"/>
      <c r="L308" s="413"/>
      <c r="M308" s="413"/>
      <c r="N308" s="413"/>
      <c r="O308" s="413"/>
      <c r="P308" s="413"/>
      <c r="Q308" s="413"/>
      <c r="R308" s="414"/>
      <c r="S308" s="523"/>
      <c r="T308" s="524"/>
      <c r="W308" s="515"/>
      <c r="X308" s="515"/>
    </row>
    <row r="309" spans="2:24" ht="231" customHeight="1" x14ac:dyDescent="0.2">
      <c r="B309" s="396"/>
      <c r="C309" s="483"/>
      <c r="D309" s="483"/>
      <c r="E309" s="483"/>
      <c r="F309" s="398"/>
      <c r="G309" s="412" t="s">
        <v>794</v>
      </c>
      <c r="H309" s="442"/>
      <c r="I309" s="442"/>
      <c r="J309" s="442"/>
      <c r="K309" s="442"/>
      <c r="L309" s="442"/>
      <c r="M309" s="442"/>
      <c r="N309" s="442"/>
      <c r="O309" s="442"/>
      <c r="P309" s="442"/>
      <c r="Q309" s="442"/>
      <c r="R309" s="443"/>
      <c r="S309" s="523"/>
      <c r="T309" s="524"/>
      <c r="W309" s="515"/>
      <c r="X309" s="515"/>
    </row>
    <row r="310" spans="2:24" ht="310.14999999999998" customHeight="1" x14ac:dyDescent="0.2">
      <c r="B310" s="396"/>
      <c r="C310" s="483"/>
      <c r="D310" s="483"/>
      <c r="E310" s="483"/>
      <c r="F310" s="398"/>
      <c r="G310" s="412" t="s">
        <v>972</v>
      </c>
      <c r="H310" s="442"/>
      <c r="I310" s="442"/>
      <c r="J310" s="442"/>
      <c r="K310" s="442"/>
      <c r="L310" s="442"/>
      <c r="M310" s="442"/>
      <c r="N310" s="442"/>
      <c r="O310" s="442"/>
      <c r="P310" s="442"/>
      <c r="Q310" s="442"/>
      <c r="R310" s="443"/>
      <c r="S310" s="523"/>
      <c r="T310" s="524"/>
      <c r="W310" s="515"/>
      <c r="X310" s="515"/>
    </row>
    <row r="311" spans="2:24" ht="409.15" customHeight="1" x14ac:dyDescent="0.2">
      <c r="B311" s="396"/>
      <c r="C311" s="483"/>
      <c r="D311" s="483"/>
      <c r="E311" s="483"/>
      <c r="F311" s="398"/>
      <c r="G311" s="436" t="s">
        <v>973</v>
      </c>
      <c r="H311" s="437"/>
      <c r="I311" s="437"/>
      <c r="J311" s="437"/>
      <c r="K311" s="437"/>
      <c r="L311" s="437"/>
      <c r="M311" s="437"/>
      <c r="N311" s="437"/>
      <c r="O311" s="437"/>
      <c r="P311" s="437"/>
      <c r="Q311" s="437"/>
      <c r="R311" s="438"/>
      <c r="S311" s="523"/>
      <c r="T311" s="524"/>
      <c r="W311" s="515"/>
      <c r="X311" s="515"/>
    </row>
    <row r="312" spans="2:24" ht="36" customHeight="1" x14ac:dyDescent="0.2">
      <c r="B312" s="396"/>
      <c r="C312" s="483"/>
      <c r="D312" s="483"/>
      <c r="E312" s="483"/>
      <c r="F312" s="398"/>
      <c r="G312" s="439"/>
      <c r="H312" s="440"/>
      <c r="I312" s="440"/>
      <c r="J312" s="440"/>
      <c r="K312" s="440"/>
      <c r="L312" s="440"/>
      <c r="M312" s="440"/>
      <c r="N312" s="440"/>
      <c r="O312" s="440"/>
      <c r="P312" s="440"/>
      <c r="Q312" s="440"/>
      <c r="R312" s="441"/>
      <c r="S312" s="523"/>
      <c r="T312" s="524"/>
      <c r="W312" s="515"/>
      <c r="X312" s="515"/>
    </row>
    <row r="313" spans="2:24" ht="239.45" customHeight="1" x14ac:dyDescent="0.2">
      <c r="B313" s="396"/>
      <c r="C313" s="483"/>
      <c r="D313" s="483"/>
      <c r="E313" s="483"/>
      <c r="F313" s="398"/>
      <c r="G313" s="436" t="s">
        <v>832</v>
      </c>
      <c r="H313" s="437"/>
      <c r="I313" s="437"/>
      <c r="J313" s="437"/>
      <c r="K313" s="437"/>
      <c r="L313" s="437"/>
      <c r="M313" s="437"/>
      <c r="N313" s="437"/>
      <c r="O313" s="437"/>
      <c r="P313" s="437"/>
      <c r="Q313" s="437"/>
      <c r="R313" s="438"/>
      <c r="S313" s="523"/>
      <c r="T313" s="524"/>
      <c r="W313" s="515"/>
      <c r="X313" s="515"/>
    </row>
    <row r="314" spans="2:24" ht="179.45" customHeight="1" x14ac:dyDescent="0.2">
      <c r="B314" s="396"/>
      <c r="C314" s="483"/>
      <c r="D314" s="483"/>
      <c r="E314" s="483"/>
      <c r="F314" s="398"/>
      <c r="G314" s="439"/>
      <c r="H314" s="440"/>
      <c r="I314" s="440"/>
      <c r="J314" s="440"/>
      <c r="K314" s="440"/>
      <c r="L314" s="440"/>
      <c r="M314" s="440"/>
      <c r="N314" s="440"/>
      <c r="O314" s="440"/>
      <c r="P314" s="440"/>
      <c r="Q314" s="440"/>
      <c r="R314" s="441"/>
      <c r="S314" s="523"/>
      <c r="T314" s="524"/>
      <c r="W314" s="515"/>
      <c r="X314" s="515"/>
    </row>
    <row r="315" spans="2:24" ht="276" customHeight="1" x14ac:dyDescent="0.2">
      <c r="B315" s="396"/>
      <c r="C315" s="483"/>
      <c r="D315" s="483"/>
      <c r="E315" s="483"/>
      <c r="F315" s="398"/>
      <c r="G315" s="412" t="s">
        <v>980</v>
      </c>
      <c r="H315" s="442"/>
      <c r="I315" s="442"/>
      <c r="J315" s="442"/>
      <c r="K315" s="442"/>
      <c r="L315" s="442"/>
      <c r="M315" s="442"/>
      <c r="N315" s="442"/>
      <c r="O315" s="442"/>
      <c r="P315" s="442"/>
      <c r="Q315" s="442"/>
      <c r="R315" s="443"/>
      <c r="S315" s="523"/>
      <c r="T315" s="524"/>
      <c r="W315" s="515"/>
      <c r="X315" s="515"/>
    </row>
    <row r="316" spans="2:24" ht="143.44999999999999" customHeight="1" x14ac:dyDescent="0.2">
      <c r="B316" s="396"/>
      <c r="C316" s="483"/>
      <c r="D316" s="483"/>
      <c r="E316" s="483"/>
      <c r="F316" s="398"/>
      <c r="G316" s="412" t="s">
        <v>974</v>
      </c>
      <c r="H316" s="442"/>
      <c r="I316" s="442"/>
      <c r="J316" s="442"/>
      <c r="K316" s="442"/>
      <c r="L316" s="442"/>
      <c r="M316" s="442"/>
      <c r="N316" s="442"/>
      <c r="O316" s="442"/>
      <c r="P316" s="442"/>
      <c r="Q316" s="442"/>
      <c r="R316" s="443"/>
      <c r="S316" s="523"/>
      <c r="T316" s="524"/>
      <c r="W316" s="515"/>
      <c r="X316" s="515"/>
    </row>
    <row r="317" spans="2:24" ht="142.9" customHeight="1" x14ac:dyDescent="0.2">
      <c r="B317" s="396"/>
      <c r="C317" s="483"/>
      <c r="D317" s="483"/>
      <c r="E317" s="483"/>
      <c r="F317" s="398"/>
      <c r="G317" s="412" t="s">
        <v>696</v>
      </c>
      <c r="H317" s="442"/>
      <c r="I317" s="442"/>
      <c r="J317" s="442"/>
      <c r="K317" s="442"/>
      <c r="L317" s="442"/>
      <c r="M317" s="442"/>
      <c r="N317" s="442"/>
      <c r="O317" s="442"/>
      <c r="P317" s="442"/>
      <c r="Q317" s="442"/>
      <c r="R317" s="443"/>
      <c r="S317" s="523"/>
      <c r="T317" s="524"/>
      <c r="W317" s="515"/>
      <c r="X317" s="515"/>
    </row>
    <row r="318" spans="2:24" ht="261.60000000000002" customHeight="1" x14ac:dyDescent="0.2">
      <c r="B318" s="396"/>
      <c r="C318" s="483"/>
      <c r="D318" s="483"/>
      <c r="E318" s="483"/>
      <c r="F318" s="398"/>
      <c r="G318" s="412" t="s">
        <v>975</v>
      </c>
      <c r="H318" s="442"/>
      <c r="I318" s="442"/>
      <c r="J318" s="442"/>
      <c r="K318" s="442"/>
      <c r="L318" s="442"/>
      <c r="M318" s="442"/>
      <c r="N318" s="442"/>
      <c r="O318" s="442"/>
      <c r="P318" s="442"/>
      <c r="Q318" s="442"/>
      <c r="R318" s="443"/>
      <c r="S318" s="523"/>
      <c r="T318" s="524"/>
      <c r="W318" s="515"/>
      <c r="X318" s="515"/>
    </row>
    <row r="319" spans="2:24" ht="211.9" customHeight="1" x14ac:dyDescent="0.2">
      <c r="B319" s="396"/>
      <c r="C319" s="483"/>
      <c r="D319" s="483"/>
      <c r="E319" s="483"/>
      <c r="F319" s="398"/>
      <c r="G319" s="412" t="s">
        <v>976</v>
      </c>
      <c r="H319" s="442"/>
      <c r="I319" s="442"/>
      <c r="J319" s="442"/>
      <c r="K319" s="442"/>
      <c r="L319" s="442"/>
      <c r="M319" s="442"/>
      <c r="N319" s="442"/>
      <c r="O319" s="442"/>
      <c r="P319" s="442"/>
      <c r="Q319" s="442"/>
      <c r="R319" s="443"/>
      <c r="S319" s="523"/>
      <c r="T319" s="524"/>
      <c r="W319" s="515"/>
      <c r="X319" s="515"/>
    </row>
    <row r="320" spans="2:24" ht="208.15" customHeight="1" x14ac:dyDescent="0.2">
      <c r="B320" s="396"/>
      <c r="C320" s="483"/>
      <c r="D320" s="483"/>
      <c r="E320" s="483"/>
      <c r="F320" s="398"/>
      <c r="G320" s="412" t="s">
        <v>977</v>
      </c>
      <c r="H320" s="442"/>
      <c r="I320" s="442"/>
      <c r="J320" s="442"/>
      <c r="K320" s="442"/>
      <c r="L320" s="442"/>
      <c r="M320" s="442"/>
      <c r="N320" s="442"/>
      <c r="O320" s="442"/>
      <c r="P320" s="442"/>
      <c r="Q320" s="442"/>
      <c r="R320" s="443"/>
      <c r="S320" s="523"/>
      <c r="T320" s="524"/>
      <c r="W320" s="515"/>
      <c r="X320" s="515"/>
    </row>
    <row r="321" spans="1:24" ht="258.60000000000002" customHeight="1" x14ac:dyDescent="0.2">
      <c r="B321" s="396"/>
      <c r="C321" s="483"/>
      <c r="D321" s="483"/>
      <c r="E321" s="483"/>
      <c r="F321" s="398"/>
      <c r="G321" s="412" t="s">
        <v>978</v>
      </c>
      <c r="H321" s="442"/>
      <c r="I321" s="442"/>
      <c r="J321" s="442"/>
      <c r="K321" s="442"/>
      <c r="L321" s="442"/>
      <c r="M321" s="442"/>
      <c r="N321" s="442"/>
      <c r="O321" s="442"/>
      <c r="P321" s="442"/>
      <c r="Q321" s="442"/>
      <c r="R321" s="443"/>
      <c r="S321" s="523"/>
      <c r="T321" s="524"/>
      <c r="W321" s="515"/>
      <c r="X321" s="515"/>
    </row>
    <row r="322" spans="1:24" ht="330.6" customHeight="1" x14ac:dyDescent="0.2">
      <c r="B322" s="396"/>
      <c r="C322" s="483"/>
      <c r="D322" s="483"/>
      <c r="E322" s="483"/>
      <c r="F322" s="398"/>
      <c r="G322" s="412" t="s">
        <v>675</v>
      </c>
      <c r="H322" s="442"/>
      <c r="I322" s="442"/>
      <c r="J322" s="442"/>
      <c r="K322" s="442"/>
      <c r="L322" s="442"/>
      <c r="M322" s="442"/>
      <c r="N322" s="442"/>
      <c r="O322" s="442"/>
      <c r="P322" s="442"/>
      <c r="Q322" s="442"/>
      <c r="R322" s="443"/>
      <c r="S322" s="523"/>
      <c r="T322" s="524"/>
      <c r="W322" s="515"/>
      <c r="X322" s="515"/>
    </row>
    <row r="323" spans="1:24" ht="255.6" customHeight="1" x14ac:dyDescent="0.2">
      <c r="B323" s="396"/>
      <c r="C323" s="483"/>
      <c r="D323" s="483"/>
      <c r="E323" s="483"/>
      <c r="F323" s="398"/>
      <c r="G323" s="412" t="s">
        <v>674</v>
      </c>
      <c r="H323" s="442"/>
      <c r="I323" s="442"/>
      <c r="J323" s="442"/>
      <c r="K323" s="442"/>
      <c r="L323" s="442"/>
      <c r="M323" s="442"/>
      <c r="N323" s="442"/>
      <c r="O323" s="442"/>
      <c r="P323" s="442"/>
      <c r="Q323" s="442"/>
      <c r="R323" s="443"/>
      <c r="S323" s="523"/>
      <c r="T323" s="524"/>
      <c r="W323" s="515"/>
      <c r="X323" s="515"/>
    </row>
    <row r="324" spans="1:24" ht="237" customHeight="1" x14ac:dyDescent="0.2">
      <c r="B324" s="396"/>
      <c r="C324" s="483"/>
      <c r="D324" s="483"/>
      <c r="E324" s="483"/>
      <c r="F324" s="398"/>
      <c r="G324" s="412" t="s">
        <v>795</v>
      </c>
      <c r="H324" s="442"/>
      <c r="I324" s="442"/>
      <c r="J324" s="442"/>
      <c r="K324" s="442"/>
      <c r="L324" s="442"/>
      <c r="M324" s="442"/>
      <c r="N324" s="442"/>
      <c r="O324" s="442"/>
      <c r="P324" s="442"/>
      <c r="Q324" s="442"/>
      <c r="R324" s="443"/>
      <c r="S324" s="523"/>
      <c r="T324" s="524"/>
      <c r="W324" s="515"/>
      <c r="X324" s="515"/>
    </row>
    <row r="325" spans="1:24" ht="116.45" customHeight="1" x14ac:dyDescent="0.2">
      <c r="B325" s="396"/>
      <c r="C325" s="483"/>
      <c r="D325" s="483"/>
      <c r="E325" s="483"/>
      <c r="F325" s="398"/>
      <c r="G325" s="412" t="s">
        <v>613</v>
      </c>
      <c r="H325" s="442"/>
      <c r="I325" s="442"/>
      <c r="J325" s="442"/>
      <c r="K325" s="442"/>
      <c r="L325" s="442"/>
      <c r="M325" s="442"/>
      <c r="N325" s="442"/>
      <c r="O325" s="442"/>
      <c r="P325" s="442"/>
      <c r="Q325" s="442"/>
      <c r="R325" s="443"/>
      <c r="S325" s="199"/>
      <c r="T325" s="198"/>
      <c r="W325" s="197"/>
      <c r="X325" s="197"/>
    </row>
    <row r="326" spans="1:24" ht="116.45" customHeight="1" x14ac:dyDescent="0.2">
      <c r="B326" s="396"/>
      <c r="C326" s="483"/>
      <c r="D326" s="483"/>
      <c r="E326" s="483"/>
      <c r="F326" s="398"/>
      <c r="G326" s="436" t="s">
        <v>979</v>
      </c>
      <c r="H326" s="437"/>
      <c r="I326" s="437"/>
      <c r="J326" s="437"/>
      <c r="K326" s="437"/>
      <c r="L326" s="437"/>
      <c r="M326" s="437"/>
      <c r="N326" s="437"/>
      <c r="O326" s="437"/>
      <c r="P326" s="437"/>
      <c r="Q326" s="437"/>
      <c r="R326" s="438"/>
      <c r="S326" s="199"/>
      <c r="T326" s="204"/>
      <c r="W326" s="203"/>
      <c r="X326" s="203"/>
    </row>
    <row r="327" spans="1:24" ht="288" customHeight="1" thickBot="1" x14ac:dyDescent="0.25">
      <c r="B327" s="396"/>
      <c r="C327" s="483"/>
      <c r="D327" s="483"/>
      <c r="E327" s="483"/>
      <c r="F327" s="398"/>
      <c r="G327" s="505"/>
      <c r="H327" s="506"/>
      <c r="I327" s="506"/>
      <c r="J327" s="506"/>
      <c r="K327" s="506"/>
      <c r="L327" s="506"/>
      <c r="M327" s="506"/>
      <c r="N327" s="506"/>
      <c r="O327" s="506"/>
      <c r="P327" s="506"/>
      <c r="Q327" s="506"/>
      <c r="R327" s="507"/>
      <c r="S327" s="199"/>
      <c r="T327" s="204"/>
      <c r="W327" s="203"/>
      <c r="X327" s="203"/>
    </row>
    <row r="328" spans="1:24" ht="217.15" customHeight="1" x14ac:dyDescent="0.2">
      <c r="B328" s="346"/>
      <c r="C328" s="347"/>
      <c r="D328" s="347"/>
      <c r="E328" s="347"/>
      <c r="F328" s="348"/>
      <c r="G328" s="508" t="s">
        <v>981</v>
      </c>
      <c r="H328" s="509"/>
      <c r="I328" s="509"/>
      <c r="J328" s="509"/>
      <c r="K328" s="509"/>
      <c r="L328" s="509"/>
      <c r="M328" s="509"/>
      <c r="N328" s="509"/>
      <c r="O328" s="509"/>
      <c r="P328" s="509"/>
      <c r="Q328" s="509"/>
      <c r="R328" s="510"/>
      <c r="S328" s="199"/>
      <c r="T328" s="204"/>
      <c r="W328" s="203"/>
      <c r="X328" s="203"/>
    </row>
    <row r="329" spans="1:24" ht="114.6" customHeight="1" x14ac:dyDescent="0.2">
      <c r="B329" s="279" t="s">
        <v>597</v>
      </c>
      <c r="C329" s="280"/>
      <c r="D329" s="280"/>
      <c r="E329" s="280"/>
      <c r="F329" s="280"/>
      <c r="G329" s="435" t="s">
        <v>833</v>
      </c>
      <c r="H329" s="435"/>
      <c r="I329" s="435"/>
      <c r="J329" s="435"/>
      <c r="K329" s="435"/>
      <c r="L329" s="435"/>
      <c r="M329" s="435"/>
      <c r="N329" s="435"/>
      <c r="O329" s="435"/>
      <c r="P329" s="435"/>
      <c r="Q329" s="435"/>
      <c r="R329" s="435"/>
      <c r="S329" s="499"/>
      <c r="T329" s="500"/>
    </row>
    <row r="330" spans="1:24" ht="156" customHeight="1" x14ac:dyDescent="0.2">
      <c r="B330" s="279" t="s">
        <v>598</v>
      </c>
      <c r="C330" s="280"/>
      <c r="D330" s="280"/>
      <c r="E330" s="280"/>
      <c r="F330" s="280"/>
      <c r="G330" s="498" t="s">
        <v>837</v>
      </c>
      <c r="H330" s="498"/>
      <c r="I330" s="498"/>
      <c r="J330" s="498"/>
      <c r="K330" s="498"/>
      <c r="L330" s="498"/>
      <c r="M330" s="498"/>
      <c r="N330" s="498"/>
      <c r="O330" s="498"/>
      <c r="P330" s="498"/>
      <c r="Q330" s="498"/>
      <c r="R330" s="498"/>
      <c r="S330" s="501"/>
      <c r="T330" s="502"/>
    </row>
    <row r="331" spans="1:24" ht="160.15" customHeight="1" x14ac:dyDescent="0.2">
      <c r="B331" s="279" t="s">
        <v>610</v>
      </c>
      <c r="C331" s="280"/>
      <c r="D331" s="280"/>
      <c r="E331" s="280"/>
      <c r="F331" s="280"/>
      <c r="G331" s="498" t="s">
        <v>749</v>
      </c>
      <c r="H331" s="498"/>
      <c r="I331" s="498"/>
      <c r="J331" s="498"/>
      <c r="K331" s="498"/>
      <c r="L331" s="498"/>
      <c r="M331" s="498"/>
      <c r="N331" s="498"/>
      <c r="O331" s="498"/>
      <c r="P331" s="498"/>
      <c r="Q331" s="498"/>
      <c r="R331" s="498"/>
      <c r="S331" s="501"/>
      <c r="T331" s="502"/>
    </row>
    <row r="332" spans="1:24" ht="93.6" customHeight="1" x14ac:dyDescent="0.2">
      <c r="B332" s="279" t="s">
        <v>693</v>
      </c>
      <c r="C332" s="280"/>
      <c r="D332" s="280"/>
      <c r="E332" s="280"/>
      <c r="F332" s="280"/>
      <c r="G332" s="498" t="s">
        <v>697</v>
      </c>
      <c r="H332" s="498"/>
      <c r="I332" s="498"/>
      <c r="J332" s="498"/>
      <c r="K332" s="498"/>
      <c r="L332" s="498"/>
      <c r="M332" s="498"/>
      <c r="N332" s="498"/>
      <c r="O332" s="498"/>
      <c r="P332" s="498"/>
      <c r="Q332" s="498"/>
      <c r="R332" s="498"/>
      <c r="S332" s="501"/>
      <c r="T332" s="502"/>
    </row>
    <row r="333" spans="1:24" ht="82.9" customHeight="1" x14ac:dyDescent="0.2">
      <c r="B333" s="279" t="s">
        <v>838</v>
      </c>
      <c r="C333" s="280"/>
      <c r="D333" s="280"/>
      <c r="E333" s="280"/>
      <c r="F333" s="280"/>
      <c r="G333" s="498" t="s">
        <v>982</v>
      </c>
      <c r="H333" s="498"/>
      <c r="I333" s="498"/>
      <c r="J333" s="498"/>
      <c r="K333" s="498"/>
      <c r="L333" s="498"/>
      <c r="M333" s="498"/>
      <c r="N333" s="498"/>
      <c r="O333" s="498"/>
      <c r="P333" s="498"/>
      <c r="Q333" s="498"/>
      <c r="R333" s="498"/>
      <c r="S333" s="503"/>
      <c r="T333" s="504"/>
    </row>
    <row r="334" spans="1:24" ht="15" customHeight="1" x14ac:dyDescent="0.2">
      <c r="B334" s="492" t="s">
        <v>116</v>
      </c>
      <c r="C334" s="493"/>
      <c r="D334" s="493"/>
      <c r="E334" s="493"/>
      <c r="F334" s="493"/>
      <c r="G334" s="493"/>
      <c r="H334" s="493"/>
      <c r="I334" s="493"/>
      <c r="J334" s="493"/>
      <c r="K334" s="493"/>
      <c r="L334" s="493"/>
      <c r="M334" s="493"/>
      <c r="N334" s="493"/>
      <c r="O334" s="493"/>
      <c r="P334" s="493"/>
      <c r="Q334" s="493"/>
      <c r="R334" s="493"/>
      <c r="S334" s="493"/>
      <c r="T334" s="494"/>
    </row>
    <row r="335" spans="1:24" ht="15" customHeight="1" x14ac:dyDescent="0.2">
      <c r="B335" s="394" t="s">
        <v>48</v>
      </c>
      <c r="C335" s="399"/>
      <c r="D335" s="399"/>
      <c r="E335" s="399"/>
      <c r="F335" s="395"/>
      <c r="G335" s="495" t="s">
        <v>105</v>
      </c>
      <c r="H335" s="496"/>
      <c r="I335" s="496"/>
      <c r="J335" s="496"/>
      <c r="K335" s="496"/>
      <c r="L335" s="496"/>
      <c r="M335" s="496"/>
      <c r="N335" s="496"/>
      <c r="O335" s="496"/>
      <c r="P335" s="496"/>
      <c r="Q335" s="496"/>
      <c r="R335" s="497"/>
      <c r="S335" s="495" t="s">
        <v>106</v>
      </c>
      <c r="T335" s="497"/>
    </row>
    <row r="336" spans="1:24" ht="133.15" customHeight="1" x14ac:dyDescent="0.2">
      <c r="A336" s="76"/>
      <c r="B336" s="321" t="s">
        <v>816</v>
      </c>
      <c r="C336" s="321"/>
      <c r="D336" s="321"/>
      <c r="E336" s="321"/>
      <c r="F336" s="321"/>
      <c r="G336" s="514" t="s">
        <v>902</v>
      </c>
      <c r="H336" s="514"/>
      <c r="I336" s="514"/>
      <c r="J336" s="514"/>
      <c r="K336" s="514"/>
      <c r="L336" s="514"/>
      <c r="M336" s="514"/>
      <c r="N336" s="514"/>
      <c r="O336" s="514"/>
      <c r="P336" s="514"/>
      <c r="Q336" s="514"/>
      <c r="R336" s="514"/>
      <c r="S336" s="446" t="s">
        <v>897</v>
      </c>
      <c r="T336" s="447"/>
    </row>
    <row r="337" spans="1:20" ht="109.9" customHeight="1" x14ac:dyDescent="0.2">
      <c r="A337" s="76"/>
      <c r="B337" s="321" t="s">
        <v>817</v>
      </c>
      <c r="C337" s="321"/>
      <c r="D337" s="321"/>
      <c r="E337" s="321"/>
      <c r="F337" s="321"/>
      <c r="G337" s="474" t="s">
        <v>898</v>
      </c>
      <c r="H337" s="475"/>
      <c r="I337" s="475"/>
      <c r="J337" s="475"/>
      <c r="K337" s="475"/>
      <c r="L337" s="475"/>
      <c r="M337" s="475"/>
      <c r="N337" s="475"/>
      <c r="O337" s="475"/>
      <c r="P337" s="475"/>
      <c r="Q337" s="475"/>
      <c r="R337" s="476"/>
      <c r="S337" s="446" t="s">
        <v>897</v>
      </c>
      <c r="T337" s="447"/>
    </row>
    <row r="338" spans="1:20" ht="129.6" customHeight="1" x14ac:dyDescent="0.2">
      <c r="A338" s="76"/>
      <c r="B338" s="321" t="s">
        <v>818</v>
      </c>
      <c r="C338" s="321"/>
      <c r="D338" s="321"/>
      <c r="E338" s="321"/>
      <c r="F338" s="321"/>
      <c r="G338" s="511" t="s">
        <v>899</v>
      </c>
      <c r="H338" s="512"/>
      <c r="I338" s="512"/>
      <c r="J338" s="512"/>
      <c r="K338" s="512"/>
      <c r="L338" s="512"/>
      <c r="M338" s="512"/>
      <c r="N338" s="512"/>
      <c r="O338" s="512"/>
      <c r="P338" s="512"/>
      <c r="Q338" s="512"/>
      <c r="R338" s="513"/>
      <c r="S338" s="446" t="s">
        <v>897</v>
      </c>
      <c r="T338" s="447"/>
    </row>
    <row r="339" spans="1:20" ht="148.9" customHeight="1" x14ac:dyDescent="0.2">
      <c r="A339" s="76"/>
      <c r="B339" s="321" t="s">
        <v>819</v>
      </c>
      <c r="C339" s="321"/>
      <c r="D339" s="321"/>
      <c r="E339" s="321"/>
      <c r="F339" s="321"/>
      <c r="G339" s="511" t="s">
        <v>900</v>
      </c>
      <c r="H339" s="512"/>
      <c r="I339" s="512"/>
      <c r="J339" s="512"/>
      <c r="K339" s="512"/>
      <c r="L339" s="512"/>
      <c r="M339" s="512"/>
      <c r="N339" s="512"/>
      <c r="O339" s="512"/>
      <c r="P339" s="512"/>
      <c r="Q339" s="512"/>
      <c r="R339" s="513"/>
      <c r="S339" s="446" t="s">
        <v>897</v>
      </c>
      <c r="T339" s="447"/>
    </row>
    <row r="340" spans="1:20" ht="116.45" customHeight="1" x14ac:dyDescent="0.2">
      <c r="A340" s="76"/>
      <c r="B340" s="321" t="s">
        <v>820</v>
      </c>
      <c r="C340" s="321"/>
      <c r="D340" s="321"/>
      <c r="E340" s="321"/>
      <c r="F340" s="321"/>
      <c r="G340" s="474" t="s">
        <v>901</v>
      </c>
      <c r="H340" s="475"/>
      <c r="I340" s="475"/>
      <c r="J340" s="475"/>
      <c r="K340" s="475"/>
      <c r="L340" s="475"/>
      <c r="M340" s="475"/>
      <c r="N340" s="475"/>
      <c r="O340" s="475"/>
      <c r="P340" s="475"/>
      <c r="Q340" s="475"/>
      <c r="R340" s="476"/>
      <c r="S340" s="446" t="s">
        <v>897</v>
      </c>
      <c r="T340" s="447"/>
    </row>
    <row r="341" spans="1:20" ht="207.6" customHeight="1" x14ac:dyDescent="0.2">
      <c r="A341" s="76"/>
      <c r="B341" s="321" t="s">
        <v>821</v>
      </c>
      <c r="C341" s="321"/>
      <c r="D341" s="321"/>
      <c r="E341" s="321"/>
      <c r="F341" s="321"/>
      <c r="G341" s="444" t="s">
        <v>903</v>
      </c>
      <c r="H341" s="445"/>
      <c r="I341" s="445"/>
      <c r="J341" s="445"/>
      <c r="K341" s="445"/>
      <c r="L341" s="445"/>
      <c r="M341" s="445"/>
      <c r="N341" s="445"/>
      <c r="O341" s="445"/>
      <c r="P341" s="445"/>
      <c r="Q341" s="445"/>
      <c r="R341" s="445"/>
      <c r="S341" s="446" t="s">
        <v>897</v>
      </c>
      <c r="T341" s="447"/>
    </row>
    <row r="342" spans="1:20" ht="186.6" customHeight="1" x14ac:dyDescent="0.2">
      <c r="B342" s="343" t="s">
        <v>454</v>
      </c>
      <c r="C342" s="344"/>
      <c r="D342" s="344"/>
      <c r="E342" s="344"/>
      <c r="F342" s="344"/>
      <c r="G342" s="480"/>
      <c r="H342" s="481"/>
      <c r="I342" s="481"/>
      <c r="J342" s="481"/>
      <c r="K342" s="481"/>
      <c r="L342" s="481"/>
      <c r="M342" s="481"/>
      <c r="N342" s="481"/>
      <c r="O342" s="481"/>
      <c r="P342" s="481"/>
      <c r="Q342" s="481"/>
      <c r="R342" s="482"/>
      <c r="S342" s="322"/>
      <c r="T342" s="324"/>
    </row>
    <row r="343" spans="1:20" ht="14.1" customHeight="1" x14ac:dyDescent="0.2">
      <c r="B343" s="100"/>
      <c r="C343" s="73"/>
      <c r="D343" s="73"/>
      <c r="E343" s="73"/>
      <c r="F343" s="73"/>
      <c r="G343" s="97"/>
      <c r="H343" s="71"/>
      <c r="I343" s="71"/>
      <c r="J343" s="71"/>
      <c r="K343" s="71"/>
      <c r="L343" s="71"/>
      <c r="M343" s="71"/>
      <c r="N343" s="71"/>
      <c r="O343" s="71"/>
      <c r="P343" s="71"/>
      <c r="Q343" s="71"/>
      <c r="R343" s="71"/>
      <c r="S343" s="73"/>
      <c r="T343" s="101"/>
    </row>
    <row r="344" spans="1:20" ht="24" customHeight="1" x14ac:dyDescent="0.2">
      <c r="B344" s="465" t="s">
        <v>107</v>
      </c>
      <c r="C344" s="466"/>
      <c r="D344" s="466"/>
      <c r="E344" s="466"/>
      <c r="F344" s="466"/>
      <c r="G344" s="466"/>
      <c r="H344" s="466"/>
      <c r="I344" s="466"/>
      <c r="J344" s="466"/>
      <c r="K344" s="466"/>
      <c r="L344" s="466"/>
      <c r="M344" s="466"/>
      <c r="N344" s="466"/>
      <c r="O344" s="466"/>
      <c r="P344" s="466"/>
      <c r="Q344" s="466"/>
      <c r="R344" s="466"/>
      <c r="S344" s="466"/>
      <c r="T344" s="467"/>
    </row>
    <row r="345" spans="1:20" ht="264" customHeight="1" x14ac:dyDescent="0.2">
      <c r="B345" s="468" t="s">
        <v>1083</v>
      </c>
      <c r="C345" s="469"/>
      <c r="D345" s="469"/>
      <c r="E345" s="469"/>
      <c r="F345" s="469"/>
      <c r="G345" s="469"/>
      <c r="H345" s="469"/>
      <c r="I345" s="469"/>
      <c r="J345" s="469"/>
      <c r="K345" s="469"/>
      <c r="L345" s="469"/>
      <c r="M345" s="469"/>
      <c r="N345" s="469"/>
      <c r="O345" s="469"/>
      <c r="P345" s="469"/>
      <c r="Q345" s="469"/>
      <c r="R345" s="469"/>
      <c r="S345" s="469"/>
      <c r="T345" s="470"/>
    </row>
    <row r="346" spans="1:20" ht="14.25" customHeight="1" x14ac:dyDescent="0.2">
      <c r="B346" s="471"/>
      <c r="C346" s="471"/>
      <c r="D346" s="471"/>
      <c r="E346" s="471"/>
      <c r="F346" s="471"/>
      <c r="G346" s="471"/>
      <c r="H346" s="471"/>
      <c r="I346" s="471"/>
      <c r="J346" s="471"/>
      <c r="K346" s="471"/>
      <c r="L346" s="471"/>
      <c r="M346" s="471"/>
      <c r="N346" s="471"/>
      <c r="O346" s="471"/>
      <c r="P346" s="471"/>
      <c r="Q346" s="472"/>
      <c r="R346" s="473"/>
      <c r="S346" s="471"/>
      <c r="T346" s="472"/>
    </row>
    <row r="347" spans="1:20" ht="15" customHeight="1" x14ac:dyDescent="0.2">
      <c r="B347" s="477" t="s">
        <v>108</v>
      </c>
      <c r="C347" s="478"/>
      <c r="D347" s="478"/>
      <c r="E347" s="478"/>
      <c r="F347" s="479"/>
      <c r="G347" s="477" t="s">
        <v>109</v>
      </c>
      <c r="H347" s="478"/>
      <c r="I347" s="478"/>
      <c r="J347" s="478"/>
      <c r="K347" s="478"/>
      <c r="L347" s="478"/>
      <c r="M347" s="478"/>
      <c r="N347" s="478"/>
      <c r="O347" s="478"/>
      <c r="P347" s="479"/>
      <c r="Q347" s="477" t="s">
        <v>110</v>
      </c>
      <c r="R347" s="478"/>
      <c r="S347" s="478"/>
      <c r="T347" s="479"/>
    </row>
    <row r="348" spans="1:20" ht="114.75" customHeight="1" x14ac:dyDescent="0.2">
      <c r="B348" s="459" t="s">
        <v>648</v>
      </c>
      <c r="C348" s="460"/>
      <c r="D348" s="460"/>
      <c r="E348" s="460"/>
      <c r="F348" s="461"/>
      <c r="G348" s="462" t="s">
        <v>432</v>
      </c>
      <c r="H348" s="463"/>
      <c r="I348" s="463"/>
      <c r="J348" s="463"/>
      <c r="K348" s="463"/>
      <c r="L348" s="463"/>
      <c r="M348" s="463"/>
      <c r="N348" s="463"/>
      <c r="O348" s="463"/>
      <c r="P348" s="464"/>
      <c r="Q348" s="462" t="s">
        <v>120</v>
      </c>
      <c r="R348" s="463"/>
      <c r="S348" s="463"/>
      <c r="T348" s="464"/>
    </row>
    <row r="349" spans="1:20" ht="13.9" customHeight="1" x14ac:dyDescent="0.2">
      <c r="G349" s="69"/>
      <c r="H349" s="69"/>
      <c r="I349" s="69"/>
      <c r="J349" s="69"/>
      <c r="K349" s="69"/>
      <c r="L349" s="69"/>
      <c r="M349" s="69"/>
      <c r="N349" s="69"/>
      <c r="O349" s="69"/>
      <c r="P349" s="69"/>
      <c r="Q349" s="70"/>
      <c r="R349" s="70"/>
    </row>
  </sheetData>
  <mergeCells count="866">
    <mergeCell ref="B39:H39"/>
    <mergeCell ref="I39:J39"/>
    <mergeCell ref="K39:L39"/>
    <mergeCell ref="M39:R39"/>
    <mergeCell ref="B40:H40"/>
    <mergeCell ref="I40:J40"/>
    <mergeCell ref="K40:L40"/>
    <mergeCell ref="M40:R40"/>
    <mergeCell ref="B41:H41"/>
    <mergeCell ref="I41:J41"/>
    <mergeCell ref="K41:L41"/>
    <mergeCell ref="M41:R41"/>
    <mergeCell ref="B111:E111"/>
    <mergeCell ref="G110:R110"/>
    <mergeCell ref="G111:R111"/>
    <mergeCell ref="B105:C105"/>
    <mergeCell ref="D105:J105"/>
    <mergeCell ref="K105:R105"/>
    <mergeCell ref="B112:E112"/>
    <mergeCell ref="B113:E113"/>
    <mergeCell ref="S111:T111"/>
    <mergeCell ref="B106:C106"/>
    <mergeCell ref="D106:J106"/>
    <mergeCell ref="K106:R106"/>
    <mergeCell ref="E199:F199"/>
    <mergeCell ref="B151:T151"/>
    <mergeCell ref="F165:I165"/>
    <mergeCell ref="F166:I166"/>
    <mergeCell ref="D163:E163"/>
    <mergeCell ref="F187:G187"/>
    <mergeCell ref="B176:C176"/>
    <mergeCell ref="D176:E176"/>
    <mergeCell ref="F176:I176"/>
    <mergeCell ref="J176:T176"/>
    <mergeCell ref="B177:C177"/>
    <mergeCell ref="D177:E177"/>
    <mergeCell ref="F177:I177"/>
    <mergeCell ref="J177:T177"/>
    <mergeCell ref="B178:C178"/>
    <mergeCell ref="L152:T159"/>
    <mergeCell ref="B153:D153"/>
    <mergeCell ref="E153:F153"/>
    <mergeCell ref="F168:I168"/>
    <mergeCell ref="B166:C166"/>
    <mergeCell ref="S106:T106"/>
    <mergeCell ref="F167:I167"/>
    <mergeCell ref="D166:E166"/>
    <mergeCell ref="B167:C167"/>
    <mergeCell ref="F178:I178"/>
    <mergeCell ref="J178:T178"/>
    <mergeCell ref="B180:C180"/>
    <mergeCell ref="D178:E178"/>
    <mergeCell ref="D174:E174"/>
    <mergeCell ref="F174:I174"/>
    <mergeCell ref="J174:T174"/>
    <mergeCell ref="B175:C175"/>
    <mergeCell ref="D175:E175"/>
    <mergeCell ref="F175:I175"/>
    <mergeCell ref="J175:T175"/>
    <mergeCell ref="D179:E179"/>
    <mergeCell ref="B179:C179"/>
    <mergeCell ref="J181:T181"/>
    <mergeCell ref="C197:D197"/>
    <mergeCell ref="E197:F197"/>
    <mergeCell ref="G197:J197"/>
    <mergeCell ref="K197:T197"/>
    <mergeCell ref="B182:C182"/>
    <mergeCell ref="D182:E182"/>
    <mergeCell ref="F182:I182"/>
    <mergeCell ref="J182:T182"/>
    <mergeCell ref="E190:F190"/>
    <mergeCell ref="K189:L189"/>
    <mergeCell ref="G195:J195"/>
    <mergeCell ref="K195:T195"/>
    <mergeCell ref="G196:J196"/>
    <mergeCell ref="K196:T196"/>
    <mergeCell ref="C196:D196"/>
    <mergeCell ref="J186:L186"/>
    <mergeCell ref="H189:I189"/>
    <mergeCell ref="C195:D195"/>
    <mergeCell ref="E195:F195"/>
    <mergeCell ref="E189:F189"/>
    <mergeCell ref="K193:T194"/>
    <mergeCell ref="M186:T192"/>
    <mergeCell ref="C186:E186"/>
    <mergeCell ref="S122:T122"/>
    <mergeCell ref="G112:R112"/>
    <mergeCell ref="S112:T112"/>
    <mergeCell ref="G113:R113"/>
    <mergeCell ref="S113:T113"/>
    <mergeCell ref="G114:R114"/>
    <mergeCell ref="S114:T114"/>
    <mergeCell ref="G115:R115"/>
    <mergeCell ref="S115:T115"/>
    <mergeCell ref="D122:J122"/>
    <mergeCell ref="K122:R122"/>
    <mergeCell ref="K121:R121"/>
    <mergeCell ref="D120:J120"/>
    <mergeCell ref="K120:R120"/>
    <mergeCell ref="B119:T119"/>
    <mergeCell ref="B120:C120"/>
    <mergeCell ref="S120:T120"/>
    <mergeCell ref="B116:E116"/>
    <mergeCell ref="B117:E117"/>
    <mergeCell ref="D121:J121"/>
    <mergeCell ref="B121:C121"/>
    <mergeCell ref="B114:E115"/>
    <mergeCell ref="B123:C123"/>
    <mergeCell ref="D123:J123"/>
    <mergeCell ref="G116:R116"/>
    <mergeCell ref="S116:T116"/>
    <mergeCell ref="G117:R117"/>
    <mergeCell ref="S117:T117"/>
    <mergeCell ref="B150:T150"/>
    <mergeCell ref="B143:D143"/>
    <mergeCell ref="B144:D144"/>
    <mergeCell ref="E144:F144"/>
    <mergeCell ref="E143:F143"/>
    <mergeCell ref="B136:T136"/>
    <mergeCell ref="B137:T137"/>
    <mergeCell ref="E141:F141"/>
    <mergeCell ref="B147:D147"/>
    <mergeCell ref="B146:D146"/>
    <mergeCell ref="E148:F148"/>
    <mergeCell ref="S134:T134"/>
    <mergeCell ref="K131:R131"/>
    <mergeCell ref="B131:C131"/>
    <mergeCell ref="D131:J131"/>
    <mergeCell ref="S124:T124"/>
    <mergeCell ref="S121:T121"/>
    <mergeCell ref="B122:C122"/>
    <mergeCell ref="B158:K158"/>
    <mergeCell ref="G157:K157"/>
    <mergeCell ref="B157:C157"/>
    <mergeCell ref="G153:H153"/>
    <mergeCell ref="D157:E157"/>
    <mergeCell ref="B155:K155"/>
    <mergeCell ref="B156:C156"/>
    <mergeCell ref="D156:E156"/>
    <mergeCell ref="J156:K156"/>
    <mergeCell ref="G156:H156"/>
    <mergeCell ref="G154:H154"/>
    <mergeCell ref="I154:K154"/>
    <mergeCell ref="I153:K153"/>
    <mergeCell ref="J165:T165"/>
    <mergeCell ref="J163:T163"/>
    <mergeCell ref="B160:E160"/>
    <mergeCell ref="B164:C164"/>
    <mergeCell ref="J162:T162"/>
    <mergeCell ref="D164:E164"/>
    <mergeCell ref="F164:I164"/>
    <mergeCell ref="J164:T164"/>
    <mergeCell ref="F160:I161"/>
    <mergeCell ref="F162:I162"/>
    <mergeCell ref="J160:T161"/>
    <mergeCell ref="B161:C161"/>
    <mergeCell ref="D161:E161"/>
    <mergeCell ref="B165:C165"/>
    <mergeCell ref="B159:K159"/>
    <mergeCell ref="B162:C162"/>
    <mergeCell ref="B163:C163"/>
    <mergeCell ref="F163:I163"/>
    <mergeCell ref="B171:C171"/>
    <mergeCell ref="D171:E171"/>
    <mergeCell ref="F171:I171"/>
    <mergeCell ref="J171:T171"/>
    <mergeCell ref="J166:T166"/>
    <mergeCell ref="D165:E165"/>
    <mergeCell ref="B169:C169"/>
    <mergeCell ref="D169:E169"/>
    <mergeCell ref="F169:I169"/>
    <mergeCell ref="J169:T169"/>
    <mergeCell ref="J168:T168"/>
    <mergeCell ref="B170:C170"/>
    <mergeCell ref="D170:E170"/>
    <mergeCell ref="F170:I170"/>
    <mergeCell ref="J170:T170"/>
    <mergeCell ref="D167:E167"/>
    <mergeCell ref="J167:T167"/>
    <mergeCell ref="D168:E168"/>
    <mergeCell ref="B168:C168"/>
    <mergeCell ref="D162:E162"/>
    <mergeCell ref="E77:I77"/>
    <mergeCell ref="J77:R77"/>
    <mergeCell ref="S77:T77"/>
    <mergeCell ref="E72:H72"/>
    <mergeCell ref="I70:R70"/>
    <mergeCell ref="S70:T70"/>
    <mergeCell ref="B75:T75"/>
    <mergeCell ref="B76:T76"/>
    <mergeCell ref="E70:H70"/>
    <mergeCell ref="S71:T71"/>
    <mergeCell ref="B72:B74"/>
    <mergeCell ref="C72:D74"/>
    <mergeCell ref="I71:R71"/>
    <mergeCell ref="E74:H74"/>
    <mergeCell ref="I74:R74"/>
    <mergeCell ref="E73:H73"/>
    <mergeCell ref="I73:R73"/>
    <mergeCell ref="E71:H71"/>
    <mergeCell ref="I72:R72"/>
    <mergeCell ref="S72:T72"/>
    <mergeCell ref="S73:T74"/>
    <mergeCell ref="C77:D77"/>
    <mergeCell ref="B78:B85"/>
    <mergeCell ref="E90:I90"/>
    <mergeCell ref="E89:I89"/>
    <mergeCell ref="J89:R89"/>
    <mergeCell ref="E88:I88"/>
    <mergeCell ref="J88:R88"/>
    <mergeCell ref="J84:R84"/>
    <mergeCell ref="S81:T81"/>
    <mergeCell ref="E82:I82"/>
    <mergeCell ref="J82:R82"/>
    <mergeCell ref="S82:T82"/>
    <mergeCell ref="J78:R78"/>
    <mergeCell ref="E83:I83"/>
    <mergeCell ref="J83:R83"/>
    <mergeCell ref="J79:R79"/>
    <mergeCell ref="E86:I86"/>
    <mergeCell ref="J86:R86"/>
    <mergeCell ref="S86:T86"/>
    <mergeCell ref="S90:T90"/>
    <mergeCell ref="S78:T78"/>
    <mergeCell ref="S83:T83"/>
    <mergeCell ref="E80:I80"/>
    <mergeCell ref="J80:R80"/>
    <mergeCell ref="E84:I84"/>
    <mergeCell ref="B125:T125"/>
    <mergeCell ref="B126:T126"/>
    <mergeCell ref="B127:T127"/>
    <mergeCell ref="B128:T128"/>
    <mergeCell ref="B129:T129"/>
    <mergeCell ref="B132:C132"/>
    <mergeCell ref="D132:J132"/>
    <mergeCell ref="D133:J133"/>
    <mergeCell ref="B130:C130"/>
    <mergeCell ref="K130:R130"/>
    <mergeCell ref="S130:T130"/>
    <mergeCell ref="S132:T132"/>
    <mergeCell ref="S131:T131"/>
    <mergeCell ref="D130:J130"/>
    <mergeCell ref="S133:T133"/>
    <mergeCell ref="B133:C133"/>
    <mergeCell ref="K123:R123"/>
    <mergeCell ref="S123:T123"/>
    <mergeCell ref="B124:C124"/>
    <mergeCell ref="D124:J124"/>
    <mergeCell ref="K124:R124"/>
    <mergeCell ref="D101:J101"/>
    <mergeCell ref="K101:R101"/>
    <mergeCell ref="S110:T110"/>
    <mergeCell ref="B109:T109"/>
    <mergeCell ref="B110:E110"/>
    <mergeCell ref="B101:C101"/>
    <mergeCell ref="S101:T101"/>
    <mergeCell ref="S107:T107"/>
    <mergeCell ref="B107:C107"/>
    <mergeCell ref="D107:J107"/>
    <mergeCell ref="K107:R107"/>
    <mergeCell ref="B102:C102"/>
    <mergeCell ref="D102:J102"/>
    <mergeCell ref="K102:R102"/>
    <mergeCell ref="S105:T105"/>
    <mergeCell ref="S102:T102"/>
    <mergeCell ref="B103:C103"/>
    <mergeCell ref="D103:J103"/>
    <mergeCell ref="K103:R103"/>
    <mergeCell ref="S103:T103"/>
    <mergeCell ref="B104:C104"/>
    <mergeCell ref="D104:J104"/>
    <mergeCell ref="K104:R104"/>
    <mergeCell ref="S104:T104"/>
    <mergeCell ref="B100:C100"/>
    <mergeCell ref="D100:J100"/>
    <mergeCell ref="J87:R87"/>
    <mergeCell ref="J92:R92"/>
    <mergeCell ref="S97:T97"/>
    <mergeCell ref="E85:I85"/>
    <mergeCell ref="J85:R85"/>
    <mergeCell ref="S85:T85"/>
    <mergeCell ref="C78:D85"/>
    <mergeCell ref="S79:T79"/>
    <mergeCell ref="E79:I79"/>
    <mergeCell ref="E97:I97"/>
    <mergeCell ref="J97:R97"/>
    <mergeCell ref="E94:I94"/>
    <mergeCell ref="J94:R94"/>
    <mergeCell ref="S89:T89"/>
    <mergeCell ref="S87:T87"/>
    <mergeCell ref="E93:I93"/>
    <mergeCell ref="S94:T94"/>
    <mergeCell ref="S96:T96"/>
    <mergeCell ref="S95:T95"/>
    <mergeCell ref="E92:I92"/>
    <mergeCell ref="E95:I95"/>
    <mergeCell ref="E96:I96"/>
    <mergeCell ref="J96:R96"/>
    <mergeCell ref="J95:R95"/>
    <mergeCell ref="J90:R90"/>
    <mergeCell ref="S68:T68"/>
    <mergeCell ref="B98:T98"/>
    <mergeCell ref="K100:R100"/>
    <mergeCell ref="B99:C99"/>
    <mergeCell ref="S100:T100"/>
    <mergeCell ref="S92:T92"/>
    <mergeCell ref="S88:T88"/>
    <mergeCell ref="B89:B97"/>
    <mergeCell ref="C86:D88"/>
    <mergeCell ref="E78:I78"/>
    <mergeCell ref="B86:B88"/>
    <mergeCell ref="E91:I91"/>
    <mergeCell ref="J91:R91"/>
    <mergeCell ref="D99:J99"/>
    <mergeCell ref="K99:R99"/>
    <mergeCell ref="J93:R93"/>
    <mergeCell ref="C89:D97"/>
    <mergeCell ref="E87:I87"/>
    <mergeCell ref="S93:T93"/>
    <mergeCell ref="S91:T91"/>
    <mergeCell ref="J81:R81"/>
    <mergeCell ref="S69:T69"/>
    <mergeCell ref="B60:B71"/>
    <mergeCell ref="S99:T99"/>
    <mergeCell ref="E63:H63"/>
    <mergeCell ref="I63:R63"/>
    <mergeCell ref="C60:D71"/>
    <mergeCell ref="E62:H62"/>
    <mergeCell ref="I62:R62"/>
    <mergeCell ref="E68:H68"/>
    <mergeCell ref="E66:H66"/>
    <mergeCell ref="C47:D59"/>
    <mergeCell ref="E46:H46"/>
    <mergeCell ref="I67:R67"/>
    <mergeCell ref="E51:H51"/>
    <mergeCell ref="I46:R46"/>
    <mergeCell ref="O33:Q34"/>
    <mergeCell ref="J33:N34"/>
    <mergeCell ref="R33:T34"/>
    <mergeCell ref="F33:I34"/>
    <mergeCell ref="J29:N29"/>
    <mergeCell ref="R29:T29"/>
    <mergeCell ref="F31:I32"/>
    <mergeCell ref="B30:E30"/>
    <mergeCell ref="S56:T56"/>
    <mergeCell ref="B35:E36"/>
    <mergeCell ref="R35:T36"/>
    <mergeCell ref="O35:Q36"/>
    <mergeCell ref="J35:N36"/>
    <mergeCell ref="S38:T38"/>
    <mergeCell ref="I53:R53"/>
    <mergeCell ref="S53:T53"/>
    <mergeCell ref="S46:T46"/>
    <mergeCell ref="B38:H38"/>
    <mergeCell ref="I38:J38"/>
    <mergeCell ref="K38:L38"/>
    <mergeCell ref="M38:R38"/>
    <mergeCell ref="B42:T42"/>
    <mergeCell ref="B44:T44"/>
    <mergeCell ref="B45:T45"/>
    <mergeCell ref="J12:N12"/>
    <mergeCell ref="O12:Q13"/>
    <mergeCell ref="R12:T13"/>
    <mergeCell ref="J13:N13"/>
    <mergeCell ref="B10:E11"/>
    <mergeCell ref="J16:N18"/>
    <mergeCell ref="F16:I18"/>
    <mergeCell ref="B16:E18"/>
    <mergeCell ref="B14:E15"/>
    <mergeCell ref="R16:T18"/>
    <mergeCell ref="O16:Q18"/>
    <mergeCell ref="R31:T32"/>
    <mergeCell ref="O31:Q32"/>
    <mergeCell ref="J30:N30"/>
    <mergeCell ref="R14:T15"/>
    <mergeCell ref="O14:Q15"/>
    <mergeCell ref="J14:N15"/>
    <mergeCell ref="F14:I15"/>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F12:I13"/>
    <mergeCell ref="F35:I36"/>
    <mergeCell ref="B37:T37"/>
    <mergeCell ref="C46:D46"/>
    <mergeCell ref="E47:H49"/>
    <mergeCell ref="I47:R49"/>
    <mergeCell ref="S47:T49"/>
    <mergeCell ref="B47:B59"/>
    <mergeCell ref="B9:T9"/>
    <mergeCell ref="F10:I11"/>
    <mergeCell ref="J10:N11"/>
    <mergeCell ref="O10:Q11"/>
    <mergeCell ref="R10:T11"/>
    <mergeCell ref="B33:E34"/>
    <mergeCell ref="B12:E13"/>
    <mergeCell ref="O30:Q30"/>
    <mergeCell ref="R30:T30"/>
    <mergeCell ref="F29:I29"/>
    <mergeCell ref="B29:E29"/>
    <mergeCell ref="O29:Q29"/>
    <mergeCell ref="J31:N32"/>
    <mergeCell ref="B31:E32"/>
    <mergeCell ref="F19:I22"/>
    <mergeCell ref="B23:E27"/>
    <mergeCell ref="R28:T28"/>
    <mergeCell ref="I50:R50"/>
    <mergeCell ref="E59:H59"/>
    <mergeCell ref="S58:T58"/>
    <mergeCell ref="E55:H55"/>
    <mergeCell ref="I52:R52"/>
    <mergeCell ref="S52:T52"/>
    <mergeCell ref="S50:T50"/>
    <mergeCell ref="I55:R55"/>
    <mergeCell ref="S55:T55"/>
    <mergeCell ref="E56:H56"/>
    <mergeCell ref="I59:R59"/>
    <mergeCell ref="S59:T59"/>
    <mergeCell ref="E53:H53"/>
    <mergeCell ref="S51:T51"/>
    <mergeCell ref="E52:H52"/>
    <mergeCell ref="E54:H54"/>
    <mergeCell ref="J19:N22"/>
    <mergeCell ref="O19:Q22"/>
    <mergeCell ref="R19:T22"/>
    <mergeCell ref="B28:E28"/>
    <mergeCell ref="F28:I28"/>
    <mergeCell ref="J28:N28"/>
    <mergeCell ref="R23:T27"/>
    <mergeCell ref="O23:Q27"/>
    <mergeCell ref="J24:N27"/>
    <mergeCell ref="F23:I27"/>
    <mergeCell ref="J23:N23"/>
    <mergeCell ref="B19:E22"/>
    <mergeCell ref="O28:Q28"/>
    <mergeCell ref="S60:T60"/>
    <mergeCell ref="S54:T54"/>
    <mergeCell ref="I51:R51"/>
    <mergeCell ref="S67:T67"/>
    <mergeCell ref="S63:T63"/>
    <mergeCell ref="S64:T64"/>
    <mergeCell ref="I66:R66"/>
    <mergeCell ref="S57:T57"/>
    <mergeCell ref="S65:T65"/>
    <mergeCell ref="S62:T62"/>
    <mergeCell ref="S66:T66"/>
    <mergeCell ref="I54:R54"/>
    <mergeCell ref="F30:I30"/>
    <mergeCell ref="V271:W271"/>
    <mergeCell ref="B269:T269"/>
    <mergeCell ref="B270:F270"/>
    <mergeCell ref="G270:R270"/>
    <mergeCell ref="S270:T270"/>
    <mergeCell ref="B262:B267"/>
    <mergeCell ref="M264:T265"/>
    <mergeCell ref="C266:F266"/>
    <mergeCell ref="C267:D267"/>
    <mergeCell ref="E267:F267"/>
    <mergeCell ref="F265:G265"/>
    <mergeCell ref="H265:I265"/>
    <mergeCell ref="J265:L265"/>
    <mergeCell ref="G266:J267"/>
    <mergeCell ref="F264:G264"/>
    <mergeCell ref="H264:I264"/>
    <mergeCell ref="J264:L264"/>
    <mergeCell ref="B268:T268"/>
    <mergeCell ref="I69:R69"/>
    <mergeCell ref="E50:H50"/>
    <mergeCell ref="S84:T84"/>
    <mergeCell ref="S80:T80"/>
    <mergeCell ref="E81:I81"/>
    <mergeCell ref="B339:F339"/>
    <mergeCell ref="G339:R339"/>
    <mergeCell ref="S339:T339"/>
    <mergeCell ref="G336:R336"/>
    <mergeCell ref="S336:T336"/>
    <mergeCell ref="B337:F337"/>
    <mergeCell ref="W281:X324"/>
    <mergeCell ref="G282:R282"/>
    <mergeCell ref="G283:R283"/>
    <mergeCell ref="G284:R284"/>
    <mergeCell ref="G285:R285"/>
    <mergeCell ref="G286:R286"/>
    <mergeCell ref="G287:R287"/>
    <mergeCell ref="G290:R290"/>
    <mergeCell ref="G320:R320"/>
    <mergeCell ref="G321:R321"/>
    <mergeCell ref="G322:R322"/>
    <mergeCell ref="G318:R318"/>
    <mergeCell ref="G317:R317"/>
    <mergeCell ref="G316:R316"/>
    <mergeCell ref="G319:R319"/>
    <mergeCell ref="G315:R315"/>
    <mergeCell ref="G307:R307"/>
    <mergeCell ref="G308:R308"/>
    <mergeCell ref="G301:R301"/>
    <mergeCell ref="G300:R300"/>
    <mergeCell ref="G297:R298"/>
    <mergeCell ref="G288:R288"/>
    <mergeCell ref="G289:R289"/>
    <mergeCell ref="B338:F338"/>
    <mergeCell ref="G338:R338"/>
    <mergeCell ref="S338:T338"/>
    <mergeCell ref="G337:R337"/>
    <mergeCell ref="S337:T337"/>
    <mergeCell ref="B336:F336"/>
    <mergeCell ref="S281:T324"/>
    <mergeCell ref="G304:R305"/>
    <mergeCell ref="G309:R309"/>
    <mergeCell ref="G310:R310"/>
    <mergeCell ref="G292:R293"/>
    <mergeCell ref="G306:R306"/>
    <mergeCell ref="B334:T334"/>
    <mergeCell ref="B335:F335"/>
    <mergeCell ref="G335:R335"/>
    <mergeCell ref="S335:T335"/>
    <mergeCell ref="G330:R330"/>
    <mergeCell ref="B330:F330"/>
    <mergeCell ref="B329:F329"/>
    <mergeCell ref="G311:R312"/>
    <mergeCell ref="B333:F333"/>
    <mergeCell ref="G333:R333"/>
    <mergeCell ref="S329:T333"/>
    <mergeCell ref="G324:R324"/>
    <mergeCell ref="G325:R325"/>
    <mergeCell ref="G326:R327"/>
    <mergeCell ref="G328:R328"/>
    <mergeCell ref="G332:R332"/>
    <mergeCell ref="B332:F332"/>
    <mergeCell ref="G331:R331"/>
    <mergeCell ref="G296:R296"/>
    <mergeCell ref="B281:F328"/>
    <mergeCell ref="E232:F232"/>
    <mergeCell ref="J250:L250"/>
    <mergeCell ref="J258:K258"/>
    <mergeCell ref="F251:G251"/>
    <mergeCell ref="B242:C242"/>
    <mergeCell ref="D241:E241"/>
    <mergeCell ref="J242:T242"/>
    <mergeCell ref="B238:F238"/>
    <mergeCell ref="I238:J238"/>
    <mergeCell ref="L238:T238"/>
    <mergeCell ref="J245:T245"/>
    <mergeCell ref="S279:T279"/>
    <mergeCell ref="B235:C235"/>
    <mergeCell ref="G303:R303"/>
    <mergeCell ref="C262:T262"/>
    <mergeCell ref="C258:G258"/>
    <mergeCell ref="B274:F274"/>
    <mergeCell ref="G274:R274"/>
    <mergeCell ref="S274:T274"/>
    <mergeCell ref="C259:F259"/>
    <mergeCell ref="C260:D260"/>
    <mergeCell ref="S273:T273"/>
    <mergeCell ref="G281:R281"/>
    <mergeCell ref="B276:F276"/>
    <mergeCell ref="S280:T280"/>
    <mergeCell ref="G299:R299"/>
    <mergeCell ref="G295:R295"/>
    <mergeCell ref="G294:R294"/>
    <mergeCell ref="G291:R291"/>
    <mergeCell ref="B348:F348"/>
    <mergeCell ref="G348:P348"/>
    <mergeCell ref="Q348:T348"/>
    <mergeCell ref="B344:T344"/>
    <mergeCell ref="B345:T345"/>
    <mergeCell ref="B346:Q346"/>
    <mergeCell ref="R346:T346"/>
    <mergeCell ref="B340:F340"/>
    <mergeCell ref="G340:R340"/>
    <mergeCell ref="S340:T340"/>
    <mergeCell ref="B347:F347"/>
    <mergeCell ref="G347:P347"/>
    <mergeCell ref="Q347:T347"/>
    <mergeCell ref="B342:F342"/>
    <mergeCell ref="G342:R342"/>
    <mergeCell ref="S342:T342"/>
    <mergeCell ref="B341:F341"/>
    <mergeCell ref="G341:R341"/>
    <mergeCell ref="S341:T341"/>
    <mergeCell ref="B172:C172"/>
    <mergeCell ref="D172:E172"/>
    <mergeCell ref="F172:I172"/>
    <mergeCell ref="J172:T172"/>
    <mergeCell ref="B173:C173"/>
    <mergeCell ref="D173:E173"/>
    <mergeCell ref="B184:B205"/>
    <mergeCell ref="C185:L185"/>
    <mergeCell ref="E198:F198"/>
    <mergeCell ref="G198:J198"/>
    <mergeCell ref="K198:T198"/>
    <mergeCell ref="C199:D199"/>
    <mergeCell ref="F173:I173"/>
    <mergeCell ref="J173:T173"/>
    <mergeCell ref="B183:T183"/>
    <mergeCell ref="B174:C174"/>
    <mergeCell ref="B181:C181"/>
    <mergeCell ref="F179:I179"/>
    <mergeCell ref="J179:T179"/>
    <mergeCell ref="D180:E180"/>
    <mergeCell ref="F180:I180"/>
    <mergeCell ref="J180:T180"/>
    <mergeCell ref="G302:R302"/>
    <mergeCell ref="B331:F331"/>
    <mergeCell ref="B248:B260"/>
    <mergeCell ref="B280:F280"/>
    <mergeCell ref="C251:E251"/>
    <mergeCell ref="F252:G252"/>
    <mergeCell ref="C252:E252"/>
    <mergeCell ref="B277:F278"/>
    <mergeCell ref="G277:R278"/>
    <mergeCell ref="G280:R280"/>
    <mergeCell ref="H252:I252"/>
    <mergeCell ref="C263:L263"/>
    <mergeCell ref="B273:F273"/>
    <mergeCell ref="B279:F279"/>
    <mergeCell ref="G279:R279"/>
    <mergeCell ref="M258:T258"/>
    <mergeCell ref="C256:L256"/>
    <mergeCell ref="J252:L252"/>
    <mergeCell ref="G329:R329"/>
    <mergeCell ref="G271:R271"/>
    <mergeCell ref="S277:T278"/>
    <mergeCell ref="G313:R314"/>
    <mergeCell ref="G323:R323"/>
    <mergeCell ref="M263:T263"/>
    <mergeCell ref="D245:E245"/>
    <mergeCell ref="B243:C243"/>
    <mergeCell ref="B214:B227"/>
    <mergeCell ref="L231:T237"/>
    <mergeCell ref="G232:H232"/>
    <mergeCell ref="I232:K232"/>
    <mergeCell ref="D234:E234"/>
    <mergeCell ref="J216:L216"/>
    <mergeCell ref="L230:T230"/>
    <mergeCell ref="M227:T227"/>
    <mergeCell ref="C220:D220"/>
    <mergeCell ref="H219:I219"/>
    <mergeCell ref="C222:L222"/>
    <mergeCell ref="G223:H223"/>
    <mergeCell ref="E219:F219"/>
    <mergeCell ref="C219:D219"/>
    <mergeCell ref="C223:E223"/>
    <mergeCell ref="K219:L219"/>
    <mergeCell ref="S276:T276"/>
    <mergeCell ref="S272:T272"/>
    <mergeCell ref="G273:R273"/>
    <mergeCell ref="M250:T256"/>
    <mergeCell ref="C250:E250"/>
    <mergeCell ref="C254:D254"/>
    <mergeCell ref="K266:T267"/>
    <mergeCell ref="G276:R276"/>
    <mergeCell ref="M249:T249"/>
    <mergeCell ref="E255:F255"/>
    <mergeCell ref="G259:J260"/>
    <mergeCell ref="K259:T260"/>
    <mergeCell ref="E260:F260"/>
    <mergeCell ref="S271:T271"/>
    <mergeCell ref="H258:I258"/>
    <mergeCell ref="B261:T261"/>
    <mergeCell ref="C265:E265"/>
    <mergeCell ref="B271:F271"/>
    <mergeCell ref="B275:T275"/>
    <mergeCell ref="B272:F272"/>
    <mergeCell ref="G272:R272"/>
    <mergeCell ref="C264:E264"/>
    <mergeCell ref="H216:I216"/>
    <mergeCell ref="H217:I217"/>
    <mergeCell ref="B246:T246"/>
    <mergeCell ref="B247:T247"/>
    <mergeCell ref="C257:G257"/>
    <mergeCell ref="F250:G250"/>
    <mergeCell ref="C249:L249"/>
    <mergeCell ref="H254:L254"/>
    <mergeCell ref="H251:I251"/>
    <mergeCell ref="H255:L255"/>
    <mergeCell ref="J257:K257"/>
    <mergeCell ref="E254:F254"/>
    <mergeCell ref="H250:I250"/>
    <mergeCell ref="H257:I257"/>
    <mergeCell ref="C255:D255"/>
    <mergeCell ref="M257:T257"/>
    <mergeCell ref="J251:L251"/>
    <mergeCell ref="C248:T248"/>
    <mergeCell ref="J225:L226"/>
    <mergeCell ref="C226:D226"/>
    <mergeCell ref="E226:F226"/>
    <mergeCell ref="B231:D231"/>
    <mergeCell ref="J227:L227"/>
    <mergeCell ref="F245:I245"/>
    <mergeCell ref="B245:C245"/>
    <mergeCell ref="M185:T185"/>
    <mergeCell ref="C187:E187"/>
    <mergeCell ref="J187:L187"/>
    <mergeCell ref="H187:I187"/>
    <mergeCell ref="C224:T224"/>
    <mergeCell ref="C216:E216"/>
    <mergeCell ref="F242:I242"/>
    <mergeCell ref="L239:T239"/>
    <mergeCell ref="D242:E242"/>
    <mergeCell ref="B244:C244"/>
    <mergeCell ref="D243:E243"/>
    <mergeCell ref="F243:I243"/>
    <mergeCell ref="J243:T243"/>
    <mergeCell ref="B239:F239"/>
    <mergeCell ref="F244:I244"/>
    <mergeCell ref="J244:T244"/>
    <mergeCell ref="D244:E244"/>
    <mergeCell ref="H186:I186"/>
    <mergeCell ref="B213:T213"/>
    <mergeCell ref="E220:F220"/>
    <mergeCell ref="J223:K223"/>
    <mergeCell ref="E227:F227"/>
    <mergeCell ref="C225:F225"/>
    <mergeCell ref="B233:K233"/>
    <mergeCell ref="C227:D227"/>
    <mergeCell ref="B230:K230"/>
    <mergeCell ref="E64:H64"/>
    <mergeCell ref="I64:R64"/>
    <mergeCell ref="I56:R56"/>
    <mergeCell ref="E60:H61"/>
    <mergeCell ref="I68:R68"/>
    <mergeCell ref="I60:R61"/>
    <mergeCell ref="E67:H67"/>
    <mergeCell ref="E69:H69"/>
    <mergeCell ref="E65:H65"/>
    <mergeCell ref="I65:R65"/>
    <mergeCell ref="E58:H58"/>
    <mergeCell ref="I58:R58"/>
    <mergeCell ref="E57:H57"/>
    <mergeCell ref="I57:R57"/>
    <mergeCell ref="B228:T228"/>
    <mergeCell ref="G227:I227"/>
    <mergeCell ref="M225:T226"/>
    <mergeCell ref="G225:I226"/>
    <mergeCell ref="F217:G217"/>
    <mergeCell ref="F216:G216"/>
    <mergeCell ref="J217:L217"/>
    <mergeCell ref="K201:T201"/>
    <mergeCell ref="E201:F201"/>
    <mergeCell ref="G201:J201"/>
    <mergeCell ref="S135:T135"/>
    <mergeCell ref="B142:D142"/>
    <mergeCell ref="E194:F194"/>
    <mergeCell ref="G238:H238"/>
    <mergeCell ref="I239:J239"/>
    <mergeCell ref="B241:C241"/>
    <mergeCell ref="F240:I241"/>
    <mergeCell ref="G239:H239"/>
    <mergeCell ref="J240:T241"/>
    <mergeCell ref="B240:E240"/>
    <mergeCell ref="I231:K231"/>
    <mergeCell ref="B234:C234"/>
    <mergeCell ref="K212:T212"/>
    <mergeCell ref="B237:K237"/>
    <mergeCell ref="D235:E235"/>
    <mergeCell ref="B236:K236"/>
    <mergeCell ref="B229:T229"/>
    <mergeCell ref="H220:I220"/>
    <mergeCell ref="G235:K235"/>
    <mergeCell ref="G234:K234"/>
    <mergeCell ref="M215:T223"/>
    <mergeCell ref="C212:D212"/>
    <mergeCell ref="E212:F212"/>
    <mergeCell ref="G212:J212"/>
    <mergeCell ref="C214:T214"/>
    <mergeCell ref="C215:L215"/>
    <mergeCell ref="C211:D211"/>
    <mergeCell ref="E211:F211"/>
    <mergeCell ref="G211:J211"/>
    <mergeCell ref="K211:T211"/>
    <mergeCell ref="C194:D194"/>
    <mergeCell ref="G200:J200"/>
    <mergeCell ref="G205:J205"/>
    <mergeCell ref="C204:D204"/>
    <mergeCell ref="C203:D203"/>
    <mergeCell ref="C209:D209"/>
    <mergeCell ref="C210:D210"/>
    <mergeCell ref="E210:F210"/>
    <mergeCell ref="G210:J210"/>
    <mergeCell ref="E209:F209"/>
    <mergeCell ref="K135:R135"/>
    <mergeCell ref="C193:F193"/>
    <mergeCell ref="E140:F140"/>
    <mergeCell ref="B139:K139"/>
    <mergeCell ref="E145:F147"/>
    <mergeCell ref="K145:K147"/>
    <mergeCell ref="E142:F142"/>
    <mergeCell ref="B141:D141"/>
    <mergeCell ref="K208:T208"/>
    <mergeCell ref="K203:T203"/>
    <mergeCell ref="E207:F207"/>
    <mergeCell ref="C205:D205"/>
    <mergeCell ref="K204:T204"/>
    <mergeCell ref="C208:D208"/>
    <mergeCell ref="E208:F208"/>
    <mergeCell ref="G203:J203"/>
    <mergeCell ref="K205:T205"/>
    <mergeCell ref="E203:F203"/>
    <mergeCell ref="E204:F204"/>
    <mergeCell ref="E205:F205"/>
    <mergeCell ref="G206:J206"/>
    <mergeCell ref="E200:F200"/>
    <mergeCell ref="C200:D200"/>
    <mergeCell ref="C201:D201"/>
    <mergeCell ref="H190:L190"/>
    <mergeCell ref="C184:T184"/>
    <mergeCell ref="K132:R132"/>
    <mergeCell ref="B148:D148"/>
    <mergeCell ref="K133:R133"/>
    <mergeCell ref="K210:T210"/>
    <mergeCell ref="G208:J208"/>
    <mergeCell ref="D181:E181"/>
    <mergeCell ref="F181:I181"/>
    <mergeCell ref="C202:D202"/>
    <mergeCell ref="C198:D198"/>
    <mergeCell ref="G209:J209"/>
    <mergeCell ref="K209:T209"/>
    <mergeCell ref="C206:D206"/>
    <mergeCell ref="E206:F206"/>
    <mergeCell ref="K206:T206"/>
    <mergeCell ref="C207:D207"/>
    <mergeCell ref="G207:J207"/>
    <mergeCell ref="K207:T207"/>
    <mergeCell ref="B135:C135"/>
    <mergeCell ref="D135:J135"/>
    <mergeCell ref="B145:D145"/>
    <mergeCell ref="L138:T149"/>
    <mergeCell ref="B152:K152"/>
    <mergeCell ref="K199:T199"/>
    <mergeCell ref="B140:D140"/>
    <mergeCell ref="E231:F231"/>
    <mergeCell ref="G231:H231"/>
    <mergeCell ref="B232:D232"/>
    <mergeCell ref="K220:L220"/>
    <mergeCell ref="C217:E217"/>
    <mergeCell ref="B134:C134"/>
    <mergeCell ref="D134:J134"/>
    <mergeCell ref="K134:R134"/>
    <mergeCell ref="B154:D154"/>
    <mergeCell ref="E154:F154"/>
    <mergeCell ref="G204:J204"/>
    <mergeCell ref="F186:G186"/>
    <mergeCell ref="K202:T202"/>
    <mergeCell ref="G193:J194"/>
    <mergeCell ref="C189:D189"/>
    <mergeCell ref="C192:L192"/>
    <mergeCell ref="C190:D190"/>
    <mergeCell ref="G199:J199"/>
    <mergeCell ref="K200:T200"/>
    <mergeCell ref="E202:F202"/>
    <mergeCell ref="G202:J202"/>
    <mergeCell ref="E196:F196"/>
  </mergeCells>
  <phoneticPr fontId="28" type="noConversion"/>
  <pageMargins left="0.70866141732283472" right="0.70866141732283472" top="0.74803149606299213" bottom="0.74803149606299213" header="0.31496062992125984" footer="0.31496062992125984"/>
  <pageSetup scale="33" fitToHeight="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B1:S81"/>
  <sheetViews>
    <sheetView zoomScale="55" zoomScaleNormal="55" workbookViewId="0">
      <selection activeCell="D16" sqref="D16"/>
    </sheetView>
  </sheetViews>
  <sheetFormatPr baseColWidth="10" defaultColWidth="10.85546875" defaultRowHeight="12.75" x14ac:dyDescent="0.2"/>
  <cols>
    <col min="1" max="1" width="4.5703125" style="53" customWidth="1"/>
    <col min="2" max="2" width="20.28515625" style="52" customWidth="1"/>
    <col min="3" max="3" width="10" style="53" customWidth="1"/>
    <col min="4" max="4" width="11.28515625" style="53" customWidth="1"/>
    <col min="5" max="5" width="11.42578125" style="53" customWidth="1"/>
    <col min="6" max="6" width="11.7109375" style="53" customWidth="1"/>
    <col min="7" max="7" width="15.42578125" style="53" customWidth="1"/>
    <col min="8" max="8" width="10.7109375" style="53" customWidth="1"/>
    <col min="9" max="10" width="19.42578125" style="53" customWidth="1"/>
    <col min="11" max="11" width="17.140625" style="53" customWidth="1"/>
    <col min="12" max="16" width="10.85546875" style="53"/>
    <col min="17" max="17" width="15" style="53" customWidth="1"/>
    <col min="18" max="18" width="10.5703125" style="53" customWidth="1"/>
    <col min="19" max="19" width="17" style="53" customWidth="1"/>
    <col min="20" max="16384" width="10.85546875" style="53"/>
  </cols>
  <sheetData>
    <row r="1" spans="2:19" ht="15" thickBot="1" x14ac:dyDescent="0.25">
      <c r="K1" s="6"/>
      <c r="L1" s="6"/>
      <c r="M1" s="6"/>
      <c r="N1" s="6"/>
      <c r="O1" s="6"/>
      <c r="P1" s="6"/>
      <c r="Q1" s="6"/>
      <c r="R1" s="6"/>
      <c r="S1" s="182"/>
    </row>
    <row r="2" spans="2:19" ht="14.25" customHeight="1" x14ac:dyDescent="0.2">
      <c r="B2" s="707" t="s">
        <v>386</v>
      </c>
      <c r="C2" s="708"/>
      <c r="D2" s="708"/>
      <c r="E2" s="708"/>
      <c r="F2" s="708"/>
      <c r="G2" s="708"/>
      <c r="H2" s="708"/>
      <c r="I2" s="709"/>
      <c r="J2" s="185"/>
      <c r="K2" s="713"/>
      <c r="L2" s="715" t="s">
        <v>385</v>
      </c>
      <c r="M2" s="716"/>
      <c r="N2" s="716"/>
      <c r="O2" s="716"/>
      <c r="P2" s="716"/>
      <c r="Q2" s="716"/>
      <c r="R2" s="717"/>
      <c r="S2" s="718"/>
    </row>
    <row r="3" spans="2:19" ht="34.5" customHeight="1" x14ac:dyDescent="0.2">
      <c r="B3" s="710"/>
      <c r="C3" s="711"/>
      <c r="D3" s="711"/>
      <c r="E3" s="711"/>
      <c r="F3" s="711"/>
      <c r="G3" s="711"/>
      <c r="H3" s="711"/>
      <c r="I3" s="712"/>
      <c r="J3" s="185"/>
      <c r="K3" s="714"/>
      <c r="L3" s="721" t="s">
        <v>386</v>
      </c>
      <c r="M3" s="722"/>
      <c r="N3" s="722"/>
      <c r="O3" s="722"/>
      <c r="P3" s="722"/>
      <c r="Q3" s="722"/>
      <c r="R3" s="723"/>
      <c r="S3" s="719"/>
    </row>
    <row r="4" spans="2:19" ht="27.75" customHeight="1" x14ac:dyDescent="0.2">
      <c r="B4" s="724" t="s">
        <v>387</v>
      </c>
      <c r="C4" s="725"/>
      <c r="D4" s="725"/>
      <c r="E4" s="725"/>
      <c r="F4" s="726"/>
      <c r="G4" s="167" t="s">
        <v>709</v>
      </c>
      <c r="H4" s="168" t="s">
        <v>2</v>
      </c>
      <c r="I4" s="169" t="s">
        <v>0</v>
      </c>
      <c r="J4" s="186"/>
      <c r="K4" s="714"/>
      <c r="L4" s="721" t="s">
        <v>387</v>
      </c>
      <c r="M4" s="722"/>
      <c r="N4" s="722"/>
      <c r="O4" s="722"/>
      <c r="P4" s="722"/>
      <c r="Q4" s="722"/>
      <c r="R4" s="723"/>
      <c r="S4" s="719"/>
    </row>
    <row r="5" spans="2:19" ht="27.75" customHeight="1" x14ac:dyDescent="0.25">
      <c r="B5" s="727"/>
      <c r="C5" s="728"/>
      <c r="D5" s="728"/>
      <c r="E5" s="728"/>
      <c r="F5" s="729"/>
      <c r="G5" s="170" t="s">
        <v>745</v>
      </c>
      <c r="H5" s="171">
        <v>3</v>
      </c>
      <c r="I5" s="172" t="s">
        <v>393</v>
      </c>
      <c r="J5" s="187"/>
      <c r="K5" s="714"/>
      <c r="L5" s="730" t="s">
        <v>1053</v>
      </c>
      <c r="M5" s="731"/>
      <c r="N5" s="731"/>
      <c r="O5" s="731"/>
      <c r="P5" s="731"/>
      <c r="Q5" s="731"/>
      <c r="R5" s="732"/>
      <c r="S5" s="720"/>
    </row>
    <row r="6" spans="2:19" ht="33.75" customHeight="1" x14ac:dyDescent="0.2">
      <c r="B6" s="749" t="s">
        <v>395</v>
      </c>
      <c r="C6" s="750"/>
      <c r="D6" s="750"/>
      <c r="E6" s="750"/>
      <c r="F6" s="750"/>
      <c r="G6" s="750"/>
      <c r="H6" s="751"/>
      <c r="I6" s="744"/>
      <c r="J6" s="186"/>
      <c r="K6" s="752" t="s">
        <v>388</v>
      </c>
      <c r="L6" s="753"/>
      <c r="M6" s="756" t="s">
        <v>109</v>
      </c>
      <c r="N6" s="757"/>
      <c r="O6" s="756" t="s">
        <v>110</v>
      </c>
      <c r="P6" s="757"/>
      <c r="Q6" s="760" t="s">
        <v>389</v>
      </c>
      <c r="R6" s="762" t="s">
        <v>2</v>
      </c>
      <c r="S6" s="733" t="s">
        <v>0</v>
      </c>
    </row>
    <row r="7" spans="2:19" ht="15" customHeight="1" x14ac:dyDescent="0.2">
      <c r="B7" s="735" t="s">
        <v>397</v>
      </c>
      <c r="C7" s="736"/>
      <c r="D7" s="739">
        <v>1</v>
      </c>
      <c r="E7" s="739">
        <v>2</v>
      </c>
      <c r="F7" s="739">
        <v>3</v>
      </c>
      <c r="G7" s="741" t="s">
        <v>398</v>
      </c>
      <c r="H7" s="743" t="s">
        <v>99</v>
      </c>
      <c r="I7" s="744"/>
      <c r="J7" s="186"/>
      <c r="K7" s="754"/>
      <c r="L7" s="755"/>
      <c r="M7" s="758"/>
      <c r="N7" s="759"/>
      <c r="O7" s="758"/>
      <c r="P7" s="759"/>
      <c r="Q7" s="761"/>
      <c r="R7" s="763"/>
      <c r="S7" s="734"/>
    </row>
    <row r="8" spans="2:19" ht="15.75" customHeight="1" thickBot="1" x14ac:dyDescent="0.25">
      <c r="B8" s="737"/>
      <c r="C8" s="738"/>
      <c r="D8" s="740"/>
      <c r="E8" s="740"/>
      <c r="F8" s="740"/>
      <c r="G8" s="742"/>
      <c r="H8" s="745"/>
      <c r="I8" s="746"/>
      <c r="J8" s="186"/>
      <c r="K8" s="694" t="s">
        <v>390</v>
      </c>
      <c r="L8" s="695"/>
      <c r="M8" s="697" t="s">
        <v>391</v>
      </c>
      <c r="N8" s="697"/>
      <c r="O8" s="747" t="s">
        <v>392</v>
      </c>
      <c r="P8" s="748"/>
      <c r="Q8" s="136">
        <v>42309</v>
      </c>
      <c r="R8" s="137">
        <v>2</v>
      </c>
      <c r="S8" s="200" t="s">
        <v>394</v>
      </c>
    </row>
    <row r="9" spans="2:19" ht="15.75" customHeight="1" thickBot="1" x14ac:dyDescent="0.3">
      <c r="B9" s="173">
        <v>3</v>
      </c>
      <c r="C9" s="174">
        <v>500</v>
      </c>
      <c r="D9" s="174">
        <v>3</v>
      </c>
      <c r="E9" s="174">
        <v>50</v>
      </c>
      <c r="F9" s="174"/>
      <c r="G9" s="174"/>
      <c r="H9" s="687"/>
      <c r="I9" s="688"/>
      <c r="J9" s="188"/>
      <c r="K9" s="689" t="s">
        <v>396</v>
      </c>
      <c r="L9" s="690"/>
      <c r="M9" s="690"/>
      <c r="N9" s="690"/>
      <c r="O9" s="690"/>
      <c r="P9" s="690"/>
      <c r="Q9" s="690"/>
      <c r="R9" s="690"/>
      <c r="S9" s="691"/>
    </row>
    <row r="10" spans="2:19" ht="20.25" customHeight="1" x14ac:dyDescent="0.2">
      <c r="B10" s="679" t="s">
        <v>399</v>
      </c>
      <c r="C10" s="175">
        <v>1</v>
      </c>
      <c r="D10" s="54">
        <v>227</v>
      </c>
      <c r="E10" s="54">
        <v>164</v>
      </c>
      <c r="F10" s="54">
        <v>11</v>
      </c>
      <c r="G10" s="176">
        <f t="shared" ref="G10:G40" si="0">+D10+E10+F10</f>
        <v>402</v>
      </c>
      <c r="H10" s="683"/>
      <c r="I10" s="684"/>
      <c r="J10" s="208"/>
      <c r="K10" s="692" t="s">
        <v>397</v>
      </c>
      <c r="L10" s="693"/>
      <c r="M10" s="696">
        <v>1</v>
      </c>
      <c r="N10" s="696">
        <v>2</v>
      </c>
      <c r="O10" s="698">
        <v>3</v>
      </c>
      <c r="P10" s="698">
        <v>4</v>
      </c>
      <c r="Q10" s="696" t="s">
        <v>398</v>
      </c>
      <c r="R10" s="700" t="s">
        <v>99</v>
      </c>
      <c r="S10" s="701"/>
    </row>
    <row r="11" spans="2:19" ht="16.5" customHeight="1" thickBot="1" x14ac:dyDescent="0.25">
      <c r="B11" s="680"/>
      <c r="C11" s="177" t="s">
        <v>403</v>
      </c>
      <c r="D11" s="56">
        <f>+D10*0.4</f>
        <v>90.800000000000011</v>
      </c>
      <c r="E11" s="56">
        <f t="shared" ref="E11" si="1">+E10*0.4</f>
        <v>65.600000000000009</v>
      </c>
      <c r="F11" s="56">
        <v>4</v>
      </c>
      <c r="G11" s="56">
        <f t="shared" si="0"/>
        <v>160.40000000000003</v>
      </c>
      <c r="H11" s="672"/>
      <c r="I11" s="673"/>
      <c r="J11" s="208"/>
      <c r="K11" s="694"/>
      <c r="L11" s="695"/>
      <c r="M11" s="697"/>
      <c r="N11" s="697"/>
      <c r="O11" s="699"/>
      <c r="P11" s="699"/>
      <c r="Q11" s="697"/>
      <c r="R11" s="702"/>
      <c r="S11" s="691"/>
    </row>
    <row r="12" spans="2:19" ht="25.5" customHeight="1" thickBot="1" x14ac:dyDescent="0.25">
      <c r="B12" s="681"/>
      <c r="C12" s="178">
        <v>0.6</v>
      </c>
      <c r="D12" s="57">
        <f>+D10*0.6</f>
        <v>136.19999999999999</v>
      </c>
      <c r="E12" s="57">
        <f t="shared" ref="E12" si="2">+E10*0.6</f>
        <v>98.399999999999991</v>
      </c>
      <c r="F12" s="57">
        <v>7</v>
      </c>
      <c r="G12" s="57">
        <f t="shared" si="0"/>
        <v>241.59999999999997</v>
      </c>
      <c r="H12" s="674"/>
      <c r="I12" s="675"/>
      <c r="J12" s="208"/>
      <c r="K12" s="703" t="s">
        <v>399</v>
      </c>
      <c r="L12" s="138">
        <v>1</v>
      </c>
      <c r="M12" s="55">
        <v>227</v>
      </c>
      <c r="N12" s="55">
        <v>164</v>
      </c>
      <c r="O12" s="55">
        <v>11</v>
      </c>
      <c r="P12" s="55">
        <v>0</v>
      </c>
      <c r="Q12" s="139">
        <f>SUM(M12:P12)</f>
        <v>402</v>
      </c>
      <c r="R12" s="705"/>
      <c r="S12" s="706"/>
    </row>
    <row r="13" spans="2:19" x14ac:dyDescent="0.2">
      <c r="B13" s="679" t="s">
        <v>400</v>
      </c>
      <c r="C13" s="175" t="s">
        <v>398</v>
      </c>
      <c r="D13" s="54">
        <v>227</v>
      </c>
      <c r="E13" s="54">
        <v>164</v>
      </c>
      <c r="F13" s="54">
        <v>11</v>
      </c>
      <c r="G13" s="179">
        <f t="shared" si="0"/>
        <v>402</v>
      </c>
      <c r="H13" s="683"/>
      <c r="I13" s="684"/>
      <c r="J13" s="208"/>
      <c r="K13" s="704"/>
      <c r="L13" s="140">
        <v>0.4</v>
      </c>
      <c r="M13" s="56">
        <f>M12*0.4</f>
        <v>90.800000000000011</v>
      </c>
      <c r="N13" s="56">
        <f>N12*0.4</f>
        <v>65.600000000000009</v>
      </c>
      <c r="O13" s="56">
        <v>5</v>
      </c>
      <c r="P13" s="56">
        <f>P12*0.4</f>
        <v>0</v>
      </c>
      <c r="Q13" s="141">
        <f>SUM(M13:P13)</f>
        <v>161.40000000000003</v>
      </c>
      <c r="R13" s="672"/>
      <c r="S13" s="673"/>
    </row>
    <row r="14" spans="2:19" x14ac:dyDescent="0.2">
      <c r="B14" s="680"/>
      <c r="C14" s="177" t="s">
        <v>403</v>
      </c>
      <c r="D14" s="56">
        <v>90</v>
      </c>
      <c r="E14" s="56">
        <v>65</v>
      </c>
      <c r="F14" s="56">
        <v>4</v>
      </c>
      <c r="G14" s="56">
        <f t="shared" si="0"/>
        <v>159</v>
      </c>
      <c r="H14" s="672"/>
      <c r="I14" s="673"/>
      <c r="J14" s="208"/>
      <c r="K14" s="704"/>
      <c r="L14" s="142">
        <v>0.6</v>
      </c>
      <c r="M14" s="56">
        <f>M12</f>
        <v>227</v>
      </c>
      <c r="N14" s="56">
        <f>N12*0.6</f>
        <v>98.399999999999991</v>
      </c>
      <c r="O14" s="56">
        <v>6</v>
      </c>
      <c r="P14" s="56">
        <f>P12*0.6</f>
        <v>0</v>
      </c>
      <c r="Q14" s="141">
        <f>SUM(M14:P14)</f>
        <v>331.4</v>
      </c>
      <c r="R14" s="672"/>
      <c r="S14" s="673"/>
    </row>
    <row r="15" spans="2:19" ht="12.75" customHeight="1" thickBot="1" x14ac:dyDescent="0.25">
      <c r="B15" s="681"/>
      <c r="C15" s="178">
        <v>0.6</v>
      </c>
      <c r="D15" s="58">
        <v>136</v>
      </c>
      <c r="E15" s="58">
        <v>97</v>
      </c>
      <c r="F15" s="58">
        <v>7</v>
      </c>
      <c r="G15" s="58">
        <f t="shared" si="0"/>
        <v>240</v>
      </c>
      <c r="H15" s="674"/>
      <c r="I15" s="675"/>
      <c r="J15" s="208"/>
      <c r="K15" s="666" t="s">
        <v>400</v>
      </c>
      <c r="L15" s="138" t="s">
        <v>398</v>
      </c>
      <c r="M15" s="55">
        <f>M12</f>
        <v>227</v>
      </c>
      <c r="N15" s="55">
        <f>N12</f>
        <v>164</v>
      </c>
      <c r="O15" s="55">
        <f>O12</f>
        <v>11</v>
      </c>
      <c r="P15" s="55">
        <f>P12</f>
        <v>0</v>
      </c>
      <c r="Q15" s="139">
        <f t="shared" ref="Q15:Q28" si="3">SUM(M15:P15)</f>
        <v>402</v>
      </c>
      <c r="R15" s="672"/>
      <c r="S15" s="673"/>
    </row>
    <row r="16" spans="2:19" ht="15" customHeight="1" x14ac:dyDescent="0.2">
      <c r="B16" s="679" t="s">
        <v>401</v>
      </c>
      <c r="C16" s="175" t="s">
        <v>398</v>
      </c>
      <c r="D16" s="54">
        <v>227</v>
      </c>
      <c r="E16" s="54">
        <v>164</v>
      </c>
      <c r="F16" s="54">
        <v>11</v>
      </c>
      <c r="G16" s="176">
        <f t="shared" si="0"/>
        <v>402</v>
      </c>
      <c r="H16" s="683"/>
      <c r="I16" s="684"/>
      <c r="J16" s="208"/>
      <c r="K16" s="667"/>
      <c r="L16" s="140">
        <v>0.4</v>
      </c>
      <c r="M16" s="56">
        <v>15</v>
      </c>
      <c r="N16" s="56">
        <v>0</v>
      </c>
      <c r="O16" s="56">
        <v>0</v>
      </c>
      <c r="P16" s="56">
        <v>0</v>
      </c>
      <c r="Q16" s="56">
        <f t="shared" si="3"/>
        <v>15</v>
      </c>
      <c r="R16" s="672"/>
      <c r="S16" s="673"/>
    </row>
    <row r="17" spans="2:19" ht="15.75" customHeight="1" x14ac:dyDescent="0.2">
      <c r="B17" s="680"/>
      <c r="C17" s="177" t="s">
        <v>403</v>
      </c>
      <c r="D17" s="56">
        <v>90</v>
      </c>
      <c r="E17" s="56">
        <v>66</v>
      </c>
      <c r="F17" s="56">
        <v>4</v>
      </c>
      <c r="G17" s="56">
        <f t="shared" si="0"/>
        <v>160</v>
      </c>
      <c r="H17" s="672"/>
      <c r="I17" s="673"/>
      <c r="J17" s="208"/>
      <c r="K17" s="668"/>
      <c r="L17" s="142">
        <v>0.6</v>
      </c>
      <c r="M17" s="56">
        <v>0</v>
      </c>
      <c r="N17" s="56">
        <v>0</v>
      </c>
      <c r="O17" s="56">
        <v>0</v>
      </c>
      <c r="P17" s="56">
        <v>0</v>
      </c>
      <c r="Q17" s="56">
        <f t="shared" si="3"/>
        <v>0</v>
      </c>
      <c r="R17" s="672"/>
      <c r="S17" s="673"/>
    </row>
    <row r="18" spans="2:19" ht="23.25" customHeight="1" thickBot="1" x14ac:dyDescent="0.25">
      <c r="B18" s="681"/>
      <c r="C18" s="178">
        <v>0.6</v>
      </c>
      <c r="D18" s="56">
        <v>136</v>
      </c>
      <c r="E18" s="56">
        <v>98</v>
      </c>
      <c r="F18" s="56">
        <v>7</v>
      </c>
      <c r="G18" s="56">
        <f t="shared" si="0"/>
        <v>241</v>
      </c>
      <c r="H18" s="672"/>
      <c r="I18" s="673"/>
      <c r="J18" s="208"/>
      <c r="K18" s="666" t="s">
        <v>402</v>
      </c>
      <c r="L18" s="138" t="s">
        <v>398</v>
      </c>
      <c r="M18" s="55">
        <f>M12</f>
        <v>227</v>
      </c>
      <c r="N18" s="55">
        <f>N12</f>
        <v>164</v>
      </c>
      <c r="O18" s="55">
        <f>O12</f>
        <v>11</v>
      </c>
      <c r="P18" s="55">
        <f>P12</f>
        <v>0</v>
      </c>
      <c r="Q18" s="139">
        <f t="shared" si="3"/>
        <v>402</v>
      </c>
      <c r="R18" s="672"/>
      <c r="S18" s="673"/>
    </row>
    <row r="19" spans="2:19" ht="13.5" customHeight="1" x14ac:dyDescent="0.2">
      <c r="B19" s="679" t="s">
        <v>404</v>
      </c>
      <c r="C19" s="175" t="s">
        <v>398</v>
      </c>
      <c r="D19" s="54">
        <v>227</v>
      </c>
      <c r="E19" s="54">
        <v>164</v>
      </c>
      <c r="F19" s="54">
        <v>11</v>
      </c>
      <c r="G19" s="179">
        <f t="shared" si="0"/>
        <v>402</v>
      </c>
      <c r="H19" s="672"/>
      <c r="I19" s="673"/>
      <c r="J19" s="208"/>
      <c r="K19" s="667"/>
      <c r="L19" s="140" t="s">
        <v>403</v>
      </c>
      <c r="M19" s="56">
        <v>91</v>
      </c>
      <c r="N19" s="56">
        <v>18</v>
      </c>
      <c r="O19" s="56">
        <v>5</v>
      </c>
      <c r="P19" s="56">
        <v>0</v>
      </c>
      <c r="Q19" s="56">
        <f t="shared" si="3"/>
        <v>114</v>
      </c>
      <c r="R19" s="672"/>
      <c r="S19" s="673"/>
    </row>
    <row r="20" spans="2:19" ht="15" customHeight="1" x14ac:dyDescent="0.2">
      <c r="B20" s="680"/>
      <c r="C20" s="177" t="s">
        <v>403</v>
      </c>
      <c r="D20" s="56">
        <v>0</v>
      </c>
      <c r="E20" s="56">
        <v>0</v>
      </c>
      <c r="F20" s="56">
        <v>0</v>
      </c>
      <c r="G20" s="56">
        <f t="shared" si="0"/>
        <v>0</v>
      </c>
      <c r="H20" s="672"/>
      <c r="I20" s="673"/>
      <c r="J20" s="208"/>
      <c r="K20" s="668"/>
      <c r="L20" s="142">
        <v>0.6</v>
      </c>
      <c r="M20" s="56">
        <v>38</v>
      </c>
      <c r="N20" s="56">
        <v>0</v>
      </c>
      <c r="O20" s="56">
        <v>6</v>
      </c>
      <c r="P20" s="56">
        <v>0</v>
      </c>
      <c r="Q20" s="56">
        <f t="shared" si="3"/>
        <v>44</v>
      </c>
      <c r="R20" s="672"/>
      <c r="S20" s="673"/>
    </row>
    <row r="21" spans="2:19" ht="17.25" customHeight="1" thickBot="1" x14ac:dyDescent="0.25">
      <c r="B21" s="681"/>
      <c r="C21" s="178">
        <v>0.6</v>
      </c>
      <c r="D21" s="56">
        <v>1</v>
      </c>
      <c r="E21" s="56">
        <v>0</v>
      </c>
      <c r="F21" s="56">
        <v>0</v>
      </c>
      <c r="G21" s="56">
        <f t="shared" si="0"/>
        <v>1</v>
      </c>
      <c r="H21" s="672"/>
      <c r="I21" s="673"/>
      <c r="J21" s="208"/>
      <c r="K21" s="666" t="s">
        <v>404</v>
      </c>
      <c r="L21" s="138" t="s">
        <v>398</v>
      </c>
      <c r="M21" s="55">
        <f>M12</f>
        <v>227</v>
      </c>
      <c r="N21" s="55">
        <f>N12</f>
        <v>164</v>
      </c>
      <c r="O21" s="55">
        <f>O12</f>
        <v>11</v>
      </c>
      <c r="P21" s="55">
        <f>P12</f>
        <v>0</v>
      </c>
      <c r="Q21" s="139">
        <f t="shared" si="3"/>
        <v>402</v>
      </c>
      <c r="R21" s="672"/>
      <c r="S21" s="673"/>
    </row>
    <row r="22" spans="2:19" ht="15.75" customHeight="1" x14ac:dyDescent="0.2">
      <c r="B22" s="679" t="s">
        <v>750</v>
      </c>
      <c r="C22" s="175" t="s">
        <v>398</v>
      </c>
      <c r="D22" s="54">
        <v>227</v>
      </c>
      <c r="E22" s="54">
        <v>164</v>
      </c>
      <c r="F22" s="54">
        <v>11</v>
      </c>
      <c r="G22" s="176">
        <f t="shared" si="0"/>
        <v>402</v>
      </c>
      <c r="H22" s="672"/>
      <c r="I22" s="673"/>
      <c r="J22" s="208"/>
      <c r="K22" s="667"/>
      <c r="L22" s="140" t="s">
        <v>403</v>
      </c>
      <c r="M22" s="56">
        <v>0</v>
      </c>
      <c r="N22" s="56">
        <f t="shared" ref="N22:P23" si="4">N13-N19</f>
        <v>47.600000000000009</v>
      </c>
      <c r="O22" s="143">
        <f t="shared" si="4"/>
        <v>0</v>
      </c>
      <c r="P22" s="56">
        <f t="shared" si="4"/>
        <v>0</v>
      </c>
      <c r="Q22" s="56">
        <f t="shared" si="3"/>
        <v>47.600000000000009</v>
      </c>
      <c r="R22" s="672"/>
      <c r="S22" s="673"/>
    </row>
    <row r="23" spans="2:19" x14ac:dyDescent="0.2">
      <c r="B23" s="680"/>
      <c r="C23" s="177" t="s">
        <v>403</v>
      </c>
      <c r="D23" s="56">
        <v>90</v>
      </c>
      <c r="E23" s="56">
        <v>65</v>
      </c>
      <c r="F23" s="56">
        <v>4</v>
      </c>
      <c r="G23" s="56">
        <f t="shared" si="0"/>
        <v>159</v>
      </c>
      <c r="H23" s="672"/>
      <c r="I23" s="673"/>
      <c r="J23" s="208"/>
      <c r="K23" s="668"/>
      <c r="L23" s="142">
        <v>0.6</v>
      </c>
      <c r="M23" s="56">
        <f>M41</f>
        <v>98</v>
      </c>
      <c r="N23" s="56">
        <f t="shared" si="4"/>
        <v>98.399999999999991</v>
      </c>
      <c r="O23" s="56">
        <f t="shared" si="4"/>
        <v>0</v>
      </c>
      <c r="P23" s="56">
        <f t="shared" si="4"/>
        <v>0</v>
      </c>
      <c r="Q23" s="56">
        <f t="shared" si="3"/>
        <v>196.39999999999998</v>
      </c>
      <c r="R23" s="672"/>
      <c r="S23" s="673"/>
    </row>
    <row r="24" spans="2:19" ht="15" customHeight="1" thickBot="1" x14ac:dyDescent="0.25">
      <c r="B24" s="681"/>
      <c r="C24" s="178">
        <v>0.6</v>
      </c>
      <c r="D24" s="56">
        <v>134</v>
      </c>
      <c r="E24" s="56">
        <v>97</v>
      </c>
      <c r="F24" s="56">
        <v>7</v>
      </c>
      <c r="G24" s="56">
        <f t="shared" si="0"/>
        <v>238</v>
      </c>
      <c r="H24" s="672"/>
      <c r="I24" s="673"/>
      <c r="J24" s="208"/>
      <c r="K24" s="666" t="s">
        <v>405</v>
      </c>
      <c r="L24" s="138" t="s">
        <v>398</v>
      </c>
      <c r="M24" s="55">
        <f>M12+5</f>
        <v>232</v>
      </c>
      <c r="N24" s="55">
        <f>N12</f>
        <v>164</v>
      </c>
      <c r="O24" s="55">
        <f>O12</f>
        <v>11</v>
      </c>
      <c r="P24" s="55">
        <f>P12</f>
        <v>0</v>
      </c>
      <c r="Q24" s="139">
        <f t="shared" si="3"/>
        <v>407</v>
      </c>
      <c r="R24" s="672"/>
      <c r="S24" s="673"/>
    </row>
    <row r="25" spans="2:19" ht="15" customHeight="1" x14ac:dyDescent="0.2">
      <c r="B25" s="679" t="s">
        <v>406</v>
      </c>
      <c r="C25" s="175" t="s">
        <v>398</v>
      </c>
      <c r="D25" s="54">
        <v>227</v>
      </c>
      <c r="E25" s="54">
        <v>164</v>
      </c>
      <c r="F25" s="54">
        <v>11</v>
      </c>
      <c r="G25" s="176">
        <f t="shared" si="0"/>
        <v>402</v>
      </c>
      <c r="H25" s="672"/>
      <c r="I25" s="673"/>
      <c r="J25" s="208"/>
      <c r="K25" s="667"/>
      <c r="L25" s="140" t="s">
        <v>403</v>
      </c>
      <c r="M25" s="56">
        <v>91</v>
      </c>
      <c r="N25" s="56">
        <v>18</v>
      </c>
      <c r="O25" s="56">
        <v>5</v>
      </c>
      <c r="P25" s="56">
        <v>0</v>
      </c>
      <c r="Q25" s="56">
        <f t="shared" si="3"/>
        <v>114</v>
      </c>
      <c r="R25" s="672"/>
      <c r="S25" s="673"/>
    </row>
    <row r="26" spans="2:19" x14ac:dyDescent="0.2">
      <c r="B26" s="680"/>
      <c r="C26" s="177" t="s">
        <v>403</v>
      </c>
      <c r="D26" s="56">
        <v>1</v>
      </c>
      <c r="E26" s="56">
        <v>1</v>
      </c>
      <c r="F26" s="56">
        <v>0</v>
      </c>
      <c r="G26" s="56">
        <f t="shared" si="0"/>
        <v>2</v>
      </c>
      <c r="H26" s="672"/>
      <c r="I26" s="673"/>
      <c r="J26" s="208"/>
      <c r="K26" s="668"/>
      <c r="L26" s="142">
        <v>0.6</v>
      </c>
      <c r="M26" s="56">
        <v>43</v>
      </c>
      <c r="N26" s="56">
        <v>4</v>
      </c>
      <c r="O26" s="56">
        <v>6</v>
      </c>
      <c r="P26" s="56">
        <v>0</v>
      </c>
      <c r="Q26" s="56">
        <f t="shared" si="3"/>
        <v>53</v>
      </c>
      <c r="R26" s="672"/>
      <c r="S26" s="673"/>
    </row>
    <row r="27" spans="2:19" ht="18" customHeight="1" thickBot="1" x14ac:dyDescent="0.25">
      <c r="B27" s="681"/>
      <c r="C27" s="178">
        <v>0.6</v>
      </c>
      <c r="D27" s="56">
        <v>1</v>
      </c>
      <c r="E27" s="56">
        <v>1</v>
      </c>
      <c r="F27" s="56">
        <v>0</v>
      </c>
      <c r="G27" s="56">
        <f t="shared" si="0"/>
        <v>2</v>
      </c>
      <c r="H27" s="672"/>
      <c r="I27" s="673"/>
      <c r="J27" s="208"/>
      <c r="K27" s="666" t="s">
        <v>407</v>
      </c>
      <c r="L27" s="138" t="s">
        <v>398</v>
      </c>
      <c r="M27" s="55">
        <f>M21</f>
        <v>227</v>
      </c>
      <c r="N27" s="55">
        <f>N21+4</f>
        <v>168</v>
      </c>
      <c r="O27" s="55">
        <f>O21</f>
        <v>11</v>
      </c>
      <c r="P27" s="55">
        <f>P21</f>
        <v>0</v>
      </c>
      <c r="Q27" s="139">
        <f t="shared" si="3"/>
        <v>406</v>
      </c>
      <c r="R27" s="672"/>
      <c r="S27" s="673"/>
    </row>
    <row r="28" spans="2:19" ht="15" customHeight="1" x14ac:dyDescent="0.2">
      <c r="B28" s="679" t="s">
        <v>751</v>
      </c>
      <c r="C28" s="175" t="s">
        <v>398</v>
      </c>
      <c r="D28" s="54">
        <v>227</v>
      </c>
      <c r="E28" s="54">
        <v>164</v>
      </c>
      <c r="F28" s="54">
        <v>11</v>
      </c>
      <c r="G28" s="176">
        <f t="shared" si="0"/>
        <v>402</v>
      </c>
      <c r="H28" s="672"/>
      <c r="I28" s="673"/>
      <c r="J28" s="208"/>
      <c r="K28" s="667"/>
      <c r="L28" s="140" t="s">
        <v>403</v>
      </c>
      <c r="M28" s="56">
        <v>91</v>
      </c>
      <c r="N28" s="56">
        <v>18</v>
      </c>
      <c r="O28" s="56">
        <v>5</v>
      </c>
      <c r="P28" s="56">
        <v>0</v>
      </c>
      <c r="Q28" s="56">
        <f t="shared" si="3"/>
        <v>114</v>
      </c>
      <c r="R28" s="672"/>
      <c r="S28" s="673"/>
    </row>
    <row r="29" spans="2:19" x14ac:dyDescent="0.2">
      <c r="B29" s="680"/>
      <c r="C29" s="177" t="s">
        <v>403</v>
      </c>
      <c r="D29" s="56">
        <v>4</v>
      </c>
      <c r="E29" s="56">
        <v>2</v>
      </c>
      <c r="F29" s="56">
        <v>0</v>
      </c>
      <c r="G29" s="56">
        <f t="shared" si="0"/>
        <v>6</v>
      </c>
      <c r="H29" s="672" t="s">
        <v>409</v>
      </c>
      <c r="I29" s="673"/>
      <c r="J29" s="208"/>
      <c r="K29" s="668"/>
      <c r="L29" s="142">
        <v>0.6</v>
      </c>
      <c r="M29" s="56">
        <v>43</v>
      </c>
      <c r="N29" s="56">
        <v>4</v>
      </c>
      <c r="O29" s="56">
        <v>6</v>
      </c>
      <c r="P29" s="56">
        <v>0</v>
      </c>
      <c r="Q29" s="56">
        <f>SUM(M29:P29)</f>
        <v>53</v>
      </c>
      <c r="R29" s="672"/>
      <c r="S29" s="673"/>
    </row>
    <row r="30" spans="2:19" ht="15" customHeight="1" thickBot="1" x14ac:dyDescent="0.25">
      <c r="B30" s="681"/>
      <c r="C30" s="178" t="s">
        <v>746</v>
      </c>
      <c r="D30" s="57">
        <v>5</v>
      </c>
      <c r="E30" s="57">
        <v>4</v>
      </c>
      <c r="F30" s="57">
        <v>0</v>
      </c>
      <c r="G30" s="57">
        <f t="shared" si="0"/>
        <v>9</v>
      </c>
      <c r="H30" s="674"/>
      <c r="I30" s="675"/>
      <c r="J30" s="208"/>
      <c r="K30" s="666" t="s">
        <v>408</v>
      </c>
      <c r="L30" s="138" t="s">
        <v>398</v>
      </c>
      <c r="M30" s="55">
        <f>M24</f>
        <v>232</v>
      </c>
      <c r="N30" s="55">
        <f>N24</f>
        <v>164</v>
      </c>
      <c r="O30" s="55">
        <f>O24</f>
        <v>11</v>
      </c>
      <c r="P30" s="55">
        <f>P24</f>
        <v>0</v>
      </c>
      <c r="Q30" s="139">
        <f t="shared" ref="Q30:Q50" si="5">SUM(M30:P30)</f>
        <v>407</v>
      </c>
      <c r="R30" s="672"/>
      <c r="S30" s="673"/>
    </row>
    <row r="31" spans="2:19" ht="15" customHeight="1" x14ac:dyDescent="0.2">
      <c r="B31" s="679" t="s">
        <v>410</v>
      </c>
      <c r="C31" s="175" t="s">
        <v>398</v>
      </c>
      <c r="D31" s="54">
        <v>227</v>
      </c>
      <c r="E31" s="54">
        <v>164</v>
      </c>
      <c r="F31" s="54">
        <v>11</v>
      </c>
      <c r="G31" s="176">
        <f t="shared" si="0"/>
        <v>402</v>
      </c>
      <c r="H31" s="683"/>
      <c r="I31" s="684"/>
      <c r="J31" s="208"/>
      <c r="K31" s="667"/>
      <c r="L31" s="140" t="s">
        <v>403</v>
      </c>
      <c r="M31" s="56">
        <v>1</v>
      </c>
      <c r="N31" s="56">
        <f>N25-N28</f>
        <v>0</v>
      </c>
      <c r="O31" s="56">
        <f>O25-O28</f>
        <v>0</v>
      </c>
      <c r="P31" s="56">
        <v>0</v>
      </c>
      <c r="Q31" s="56">
        <f t="shared" si="5"/>
        <v>1</v>
      </c>
      <c r="R31" s="669"/>
      <c r="S31" s="670"/>
    </row>
    <row r="32" spans="2:19" x14ac:dyDescent="0.2">
      <c r="B32" s="680"/>
      <c r="C32" s="177" t="s">
        <v>403</v>
      </c>
      <c r="D32" s="56">
        <v>90</v>
      </c>
      <c r="E32" s="56">
        <v>65</v>
      </c>
      <c r="F32" s="56">
        <v>4</v>
      </c>
      <c r="G32" s="56">
        <f t="shared" si="0"/>
        <v>159</v>
      </c>
      <c r="H32" s="672"/>
      <c r="I32" s="673"/>
      <c r="J32" s="208"/>
      <c r="K32" s="668"/>
      <c r="L32" s="142">
        <v>0.6</v>
      </c>
      <c r="M32" s="56">
        <f>M26-M29</f>
        <v>0</v>
      </c>
      <c r="N32" s="56">
        <f>N26-N29</f>
        <v>0</v>
      </c>
      <c r="O32" s="56">
        <f>O26-O29</f>
        <v>0</v>
      </c>
      <c r="P32" s="56">
        <v>0</v>
      </c>
      <c r="Q32" s="56">
        <f t="shared" si="5"/>
        <v>0</v>
      </c>
      <c r="R32" s="672"/>
      <c r="S32" s="673"/>
    </row>
    <row r="33" spans="2:19" ht="15.75" customHeight="1" thickBot="1" x14ac:dyDescent="0.25">
      <c r="B33" s="681"/>
      <c r="C33" s="178">
        <v>0.6</v>
      </c>
      <c r="D33" s="56">
        <v>134</v>
      </c>
      <c r="E33" s="56">
        <v>97</v>
      </c>
      <c r="F33" s="56">
        <v>7</v>
      </c>
      <c r="G33" s="56">
        <f t="shared" si="0"/>
        <v>238</v>
      </c>
      <c r="H33" s="672"/>
      <c r="I33" s="673"/>
      <c r="J33" s="208"/>
      <c r="K33" s="666" t="s">
        <v>411</v>
      </c>
      <c r="L33" s="138" t="s">
        <v>398</v>
      </c>
      <c r="M33" s="55">
        <f>M12</f>
        <v>227</v>
      </c>
      <c r="N33" s="55">
        <f>N12</f>
        <v>164</v>
      </c>
      <c r="O33" s="55">
        <f>O12</f>
        <v>11</v>
      </c>
      <c r="P33" s="55">
        <f>P12</f>
        <v>0</v>
      </c>
      <c r="Q33" s="139">
        <f t="shared" si="5"/>
        <v>402</v>
      </c>
      <c r="R33" s="685"/>
      <c r="S33" s="686"/>
    </row>
    <row r="34" spans="2:19" ht="15" customHeight="1" x14ac:dyDescent="0.2">
      <c r="B34" s="679" t="s">
        <v>752</v>
      </c>
      <c r="C34" s="175" t="s">
        <v>398</v>
      </c>
      <c r="D34" s="54">
        <v>227</v>
      </c>
      <c r="E34" s="54">
        <v>164</v>
      </c>
      <c r="F34" s="54">
        <v>11</v>
      </c>
      <c r="G34" s="176">
        <f t="shared" si="0"/>
        <v>402</v>
      </c>
      <c r="H34" s="672"/>
      <c r="I34" s="673"/>
      <c r="J34" s="208"/>
      <c r="K34" s="667"/>
      <c r="L34" s="140" t="s">
        <v>403</v>
      </c>
      <c r="M34" s="56">
        <v>1</v>
      </c>
      <c r="N34" s="56">
        <v>0</v>
      </c>
      <c r="O34" s="56">
        <f>O19-O28</f>
        <v>0</v>
      </c>
      <c r="P34" s="56">
        <v>0</v>
      </c>
      <c r="Q34" s="56">
        <f t="shared" si="5"/>
        <v>1</v>
      </c>
      <c r="R34" s="672"/>
      <c r="S34" s="673"/>
    </row>
    <row r="35" spans="2:19" x14ac:dyDescent="0.2">
      <c r="B35" s="680"/>
      <c r="C35" s="177" t="s">
        <v>403</v>
      </c>
      <c r="D35" s="56">
        <v>88</v>
      </c>
      <c r="E35" s="56">
        <v>63</v>
      </c>
      <c r="F35" s="56">
        <v>4</v>
      </c>
      <c r="G35" s="56">
        <f t="shared" si="0"/>
        <v>155</v>
      </c>
      <c r="H35" s="672"/>
      <c r="I35" s="673"/>
      <c r="J35" s="208"/>
      <c r="K35" s="668"/>
      <c r="L35" s="142">
        <v>0.6</v>
      </c>
      <c r="M35" s="56">
        <v>0</v>
      </c>
      <c r="N35" s="56">
        <v>0</v>
      </c>
      <c r="O35" s="56">
        <f>O20-O29</f>
        <v>0</v>
      </c>
      <c r="P35" s="56">
        <v>0</v>
      </c>
      <c r="Q35" s="56">
        <f>SUM(M35:P35)</f>
        <v>0</v>
      </c>
      <c r="R35" s="672"/>
      <c r="S35" s="673"/>
    </row>
    <row r="36" spans="2:19" ht="17.25" customHeight="1" thickBot="1" x14ac:dyDescent="0.25">
      <c r="B36" s="681"/>
      <c r="C36" s="178">
        <v>0.6</v>
      </c>
      <c r="D36" s="56">
        <v>133</v>
      </c>
      <c r="E36" s="56">
        <v>94</v>
      </c>
      <c r="F36" s="56">
        <v>6</v>
      </c>
      <c r="G36" s="56">
        <f t="shared" si="0"/>
        <v>233</v>
      </c>
      <c r="H36" s="672"/>
      <c r="I36" s="673"/>
      <c r="J36" s="208"/>
      <c r="K36" s="666" t="s">
        <v>412</v>
      </c>
      <c r="L36" s="138" t="s">
        <v>398</v>
      </c>
      <c r="M36" s="55">
        <f>M37+M38</f>
        <v>219</v>
      </c>
      <c r="N36" s="55">
        <f>N37+N38</f>
        <v>131</v>
      </c>
      <c r="O36" s="55">
        <f>O37+O38</f>
        <v>4</v>
      </c>
      <c r="P36" s="55">
        <v>0</v>
      </c>
      <c r="Q36" s="139">
        <f t="shared" si="5"/>
        <v>354</v>
      </c>
      <c r="R36" s="669" t="s">
        <v>430</v>
      </c>
      <c r="S36" s="670"/>
    </row>
    <row r="37" spans="2:19" ht="13.5" customHeight="1" x14ac:dyDescent="0.2">
      <c r="B37" s="679" t="s">
        <v>413</v>
      </c>
      <c r="C37" s="175" t="s">
        <v>398</v>
      </c>
      <c r="D37" s="54">
        <v>227</v>
      </c>
      <c r="E37" s="54">
        <v>164</v>
      </c>
      <c r="F37" s="54">
        <v>11</v>
      </c>
      <c r="G37" s="176">
        <f t="shared" si="0"/>
        <v>402</v>
      </c>
      <c r="H37" s="672"/>
      <c r="I37" s="673"/>
      <c r="J37" s="208"/>
      <c r="K37" s="667"/>
      <c r="L37" s="140" t="s">
        <v>403</v>
      </c>
      <c r="M37" s="56">
        <v>88</v>
      </c>
      <c r="N37" s="56">
        <v>52</v>
      </c>
      <c r="O37" s="56">
        <v>2</v>
      </c>
      <c r="P37" s="56">
        <v>1</v>
      </c>
      <c r="Q37" s="56">
        <f t="shared" si="5"/>
        <v>143</v>
      </c>
      <c r="R37" s="669"/>
      <c r="S37" s="670"/>
    </row>
    <row r="38" spans="2:19" x14ac:dyDescent="0.2">
      <c r="B38" s="680"/>
      <c r="C38" s="177" t="s">
        <v>403</v>
      </c>
      <c r="D38" s="56">
        <v>1</v>
      </c>
      <c r="E38" s="56">
        <v>2</v>
      </c>
      <c r="F38" s="56">
        <v>0</v>
      </c>
      <c r="G38" s="56">
        <f t="shared" si="0"/>
        <v>3</v>
      </c>
      <c r="H38" s="672"/>
      <c r="I38" s="673"/>
      <c r="J38" s="208"/>
      <c r="K38" s="668"/>
      <c r="L38" s="142">
        <v>0.6</v>
      </c>
      <c r="M38" s="56">
        <v>131</v>
      </c>
      <c r="N38" s="56">
        <v>79</v>
      </c>
      <c r="O38" s="56">
        <v>2</v>
      </c>
      <c r="P38" s="56">
        <v>2</v>
      </c>
      <c r="Q38" s="56">
        <f t="shared" si="5"/>
        <v>214</v>
      </c>
      <c r="R38" s="669"/>
      <c r="S38" s="670"/>
    </row>
    <row r="39" spans="2:19" ht="14.25" customHeight="1" thickBot="1" x14ac:dyDescent="0.25">
      <c r="B39" s="681"/>
      <c r="C39" s="178">
        <v>0.6</v>
      </c>
      <c r="D39" s="56">
        <v>2</v>
      </c>
      <c r="E39" s="56">
        <v>3</v>
      </c>
      <c r="F39" s="56">
        <v>1</v>
      </c>
      <c r="G39" s="56">
        <f t="shared" si="0"/>
        <v>6</v>
      </c>
      <c r="H39" s="672"/>
      <c r="I39" s="673"/>
      <c r="J39" s="208"/>
      <c r="K39" s="666" t="s">
        <v>414</v>
      </c>
      <c r="L39" s="138" t="s">
        <v>398</v>
      </c>
      <c r="M39" s="55">
        <f>+M40+M41</f>
        <v>163</v>
      </c>
      <c r="N39" s="55">
        <f>N40+N41</f>
        <v>67</v>
      </c>
      <c r="O39" s="55">
        <f>O40+O41</f>
        <v>2</v>
      </c>
      <c r="P39" s="55">
        <v>0</v>
      </c>
      <c r="Q39" s="139">
        <f t="shared" si="5"/>
        <v>232</v>
      </c>
      <c r="R39" s="669" t="s">
        <v>430</v>
      </c>
      <c r="S39" s="670"/>
    </row>
    <row r="40" spans="2:19" ht="13.5" customHeight="1" x14ac:dyDescent="0.2">
      <c r="B40" s="679" t="s">
        <v>753</v>
      </c>
      <c r="C40" s="175" t="s">
        <v>398</v>
      </c>
      <c r="D40" s="54">
        <v>227</v>
      </c>
      <c r="E40" s="54">
        <v>164</v>
      </c>
      <c r="F40" s="54">
        <v>11</v>
      </c>
      <c r="G40" s="176">
        <f t="shared" si="0"/>
        <v>402</v>
      </c>
      <c r="H40" s="672"/>
      <c r="I40" s="673"/>
      <c r="J40" s="208"/>
      <c r="K40" s="667"/>
      <c r="L40" s="140" t="s">
        <v>403</v>
      </c>
      <c r="M40" s="56">
        <v>65</v>
      </c>
      <c r="N40" s="56">
        <v>27</v>
      </c>
      <c r="O40" s="56">
        <v>0.8</v>
      </c>
      <c r="P40" s="56">
        <v>0</v>
      </c>
      <c r="Q40" s="56">
        <f t="shared" si="5"/>
        <v>92.8</v>
      </c>
      <c r="R40" s="669"/>
      <c r="S40" s="670"/>
    </row>
    <row r="41" spans="2:19" x14ac:dyDescent="0.2">
      <c r="B41" s="680"/>
      <c r="C41" s="177" t="s">
        <v>403</v>
      </c>
      <c r="D41" s="56">
        <v>2</v>
      </c>
      <c r="E41" s="56">
        <v>2</v>
      </c>
      <c r="F41" s="56">
        <v>0</v>
      </c>
      <c r="G41" s="56">
        <v>0</v>
      </c>
      <c r="H41" s="672" t="s">
        <v>416</v>
      </c>
      <c r="I41" s="673"/>
      <c r="J41" s="208"/>
      <c r="K41" s="668"/>
      <c r="L41" s="144">
        <v>0.6</v>
      </c>
      <c r="M41" s="56">
        <v>98</v>
      </c>
      <c r="N41" s="58">
        <v>40</v>
      </c>
      <c r="O41" s="58">
        <v>1.2</v>
      </c>
      <c r="P41" s="58">
        <v>0</v>
      </c>
      <c r="Q41" s="58">
        <f t="shared" si="5"/>
        <v>139.19999999999999</v>
      </c>
      <c r="R41" s="669"/>
      <c r="S41" s="670"/>
    </row>
    <row r="42" spans="2:19" ht="17.25" customHeight="1" thickBot="1" x14ac:dyDescent="0.25">
      <c r="B42" s="682"/>
      <c r="C42" s="180">
        <v>0.6</v>
      </c>
      <c r="D42" s="57">
        <v>4</v>
      </c>
      <c r="E42" s="57">
        <v>3</v>
      </c>
      <c r="F42" s="57">
        <v>0</v>
      </c>
      <c r="G42" s="57">
        <f t="shared" ref="G42" si="6">+D42+E42+F42</f>
        <v>7</v>
      </c>
      <c r="H42" s="674"/>
      <c r="I42" s="675"/>
      <c r="J42" s="208"/>
      <c r="K42" s="666" t="s">
        <v>415</v>
      </c>
      <c r="L42" s="138" t="s">
        <v>398</v>
      </c>
      <c r="M42" s="55">
        <f>+M43+M44</f>
        <v>75</v>
      </c>
      <c r="N42" s="55">
        <f>N43+N44</f>
        <v>47</v>
      </c>
      <c r="O42" s="55">
        <f>O43+O44</f>
        <v>0</v>
      </c>
      <c r="P42" s="55">
        <v>0</v>
      </c>
      <c r="Q42" s="139">
        <f t="shared" si="5"/>
        <v>122</v>
      </c>
      <c r="R42" s="669" t="s">
        <v>430</v>
      </c>
      <c r="S42" s="670"/>
    </row>
    <row r="43" spans="2:19" ht="15" customHeight="1" x14ac:dyDescent="0.2">
      <c r="B43" s="53"/>
      <c r="K43" s="667"/>
      <c r="L43" s="140" t="s">
        <v>403</v>
      </c>
      <c r="M43" s="56">
        <v>30</v>
      </c>
      <c r="N43" s="56">
        <v>19</v>
      </c>
      <c r="O43" s="56">
        <v>0</v>
      </c>
      <c r="P43" s="56">
        <v>0</v>
      </c>
      <c r="Q43" s="56">
        <f t="shared" si="5"/>
        <v>49</v>
      </c>
      <c r="R43" s="669"/>
      <c r="S43" s="670"/>
    </row>
    <row r="44" spans="2:19" ht="15.75" customHeight="1" x14ac:dyDescent="0.2">
      <c r="B44" s="53"/>
      <c r="K44" s="668"/>
      <c r="L44" s="144">
        <v>0.6</v>
      </c>
      <c r="M44" s="58">
        <v>45</v>
      </c>
      <c r="N44" s="58">
        <v>28</v>
      </c>
      <c r="O44" s="58">
        <v>0</v>
      </c>
      <c r="P44" s="58">
        <v>0</v>
      </c>
      <c r="Q44" s="58">
        <f t="shared" si="5"/>
        <v>73</v>
      </c>
      <c r="R44" s="669"/>
      <c r="S44" s="670"/>
    </row>
    <row r="45" spans="2:19" ht="27" customHeight="1" x14ac:dyDescent="0.2">
      <c r="B45" s="676" t="s">
        <v>754</v>
      </c>
      <c r="C45" s="676"/>
      <c r="D45" s="676"/>
      <c r="E45" s="676"/>
      <c r="F45" s="676"/>
      <c r="G45" s="676"/>
      <c r="H45" s="676"/>
      <c r="I45" s="676"/>
      <c r="J45" s="209"/>
      <c r="K45" s="666" t="s">
        <v>417</v>
      </c>
      <c r="L45" s="138" t="s">
        <v>398</v>
      </c>
      <c r="M45" s="55">
        <f>+M46+M47</f>
        <v>87</v>
      </c>
      <c r="N45" s="55">
        <f>N46+N47</f>
        <v>26</v>
      </c>
      <c r="O45" s="55">
        <f>O46+O47</f>
        <v>3.2</v>
      </c>
      <c r="P45" s="55">
        <v>0</v>
      </c>
      <c r="Q45" s="139">
        <f t="shared" si="5"/>
        <v>116.2</v>
      </c>
      <c r="R45" s="669" t="s">
        <v>430</v>
      </c>
      <c r="S45" s="670"/>
    </row>
    <row r="46" spans="2:19" x14ac:dyDescent="0.2">
      <c r="B46" s="53"/>
      <c r="K46" s="667"/>
      <c r="L46" s="140" t="s">
        <v>403</v>
      </c>
      <c r="M46" s="56">
        <v>35</v>
      </c>
      <c r="N46" s="56">
        <v>10</v>
      </c>
      <c r="O46" s="56">
        <v>1.2</v>
      </c>
      <c r="P46" s="56">
        <v>1</v>
      </c>
      <c r="Q46" s="56">
        <f t="shared" si="5"/>
        <v>47.2</v>
      </c>
      <c r="R46" s="669"/>
      <c r="S46" s="670"/>
    </row>
    <row r="47" spans="2:19" x14ac:dyDescent="0.2">
      <c r="B47" s="53"/>
      <c r="K47" s="668"/>
      <c r="L47" s="144">
        <v>0.6</v>
      </c>
      <c r="M47" s="58">
        <v>52</v>
      </c>
      <c r="N47" s="58">
        <v>16</v>
      </c>
      <c r="O47" s="58">
        <v>2</v>
      </c>
      <c r="P47" s="58">
        <v>2</v>
      </c>
      <c r="Q47" s="58">
        <f t="shared" si="5"/>
        <v>72</v>
      </c>
      <c r="R47" s="669"/>
      <c r="S47" s="670"/>
    </row>
    <row r="48" spans="2:19" ht="24.75" customHeight="1" x14ac:dyDescent="0.2">
      <c r="B48" s="53"/>
      <c r="K48" s="666" t="s">
        <v>691</v>
      </c>
      <c r="L48" s="138" t="s">
        <v>398</v>
      </c>
      <c r="M48" s="55">
        <f>+M49+M50</f>
        <v>228</v>
      </c>
      <c r="N48" s="55">
        <f>N49+N50</f>
        <v>100</v>
      </c>
      <c r="O48" s="55">
        <f>O49+O50</f>
        <v>12</v>
      </c>
      <c r="P48" s="55">
        <f>P12</f>
        <v>0</v>
      </c>
      <c r="Q48" s="139">
        <f t="shared" si="5"/>
        <v>340</v>
      </c>
      <c r="R48" s="669" t="s">
        <v>430</v>
      </c>
      <c r="S48" s="670"/>
    </row>
    <row r="49" spans="2:19" ht="45.75" customHeight="1" x14ac:dyDescent="0.2">
      <c r="B49" s="53"/>
      <c r="K49" s="667"/>
      <c r="L49" s="140" t="s">
        <v>403</v>
      </c>
      <c r="M49" s="56">
        <v>91</v>
      </c>
      <c r="N49" s="56">
        <v>40</v>
      </c>
      <c r="O49" s="56">
        <v>5</v>
      </c>
      <c r="P49" s="56">
        <v>0</v>
      </c>
      <c r="Q49" s="56">
        <f t="shared" si="5"/>
        <v>136</v>
      </c>
      <c r="R49" s="677"/>
      <c r="S49" s="678"/>
    </row>
    <row r="50" spans="2:19" x14ac:dyDescent="0.2">
      <c r="B50" s="53"/>
      <c r="K50" s="668"/>
      <c r="L50" s="144">
        <v>0.6</v>
      </c>
      <c r="M50" s="58">
        <v>137</v>
      </c>
      <c r="N50" s="58">
        <v>60</v>
      </c>
      <c r="O50" s="58">
        <v>7</v>
      </c>
      <c r="P50" s="58">
        <v>0</v>
      </c>
      <c r="Q50" s="58">
        <f t="shared" si="5"/>
        <v>204</v>
      </c>
      <c r="R50" s="669"/>
      <c r="S50" s="670"/>
    </row>
    <row r="51" spans="2:19" ht="27" customHeight="1" x14ac:dyDescent="0.2">
      <c r="B51" s="53"/>
      <c r="K51" s="666" t="s">
        <v>418</v>
      </c>
      <c r="L51" s="138" t="s">
        <v>398</v>
      </c>
      <c r="M51" s="55">
        <f>+M52+M53</f>
        <v>325</v>
      </c>
      <c r="N51" s="55">
        <f>N52+N53</f>
        <v>140</v>
      </c>
      <c r="O51" s="55">
        <f>O52+O53</f>
        <v>5</v>
      </c>
      <c r="P51" s="55">
        <f>P39+P42+P45</f>
        <v>0</v>
      </c>
      <c r="Q51" s="139">
        <f t="shared" ref="Q51:Q56" si="7">SUM(M51:P51)</f>
        <v>470</v>
      </c>
      <c r="R51" s="669" t="s">
        <v>430</v>
      </c>
      <c r="S51" s="670"/>
    </row>
    <row r="52" spans="2:19" x14ac:dyDescent="0.2">
      <c r="B52" s="53"/>
      <c r="K52" s="667"/>
      <c r="L52" s="140" t="s">
        <v>403</v>
      </c>
      <c r="M52" s="56">
        <v>130</v>
      </c>
      <c r="N52" s="56">
        <v>56</v>
      </c>
      <c r="O52" s="56">
        <v>2</v>
      </c>
      <c r="P52" s="56">
        <v>2</v>
      </c>
      <c r="Q52" s="56">
        <f t="shared" si="7"/>
        <v>190</v>
      </c>
      <c r="R52" s="669"/>
      <c r="S52" s="670"/>
    </row>
    <row r="53" spans="2:19" x14ac:dyDescent="0.2">
      <c r="B53" s="53"/>
      <c r="K53" s="668"/>
      <c r="L53" s="144">
        <v>0.6</v>
      </c>
      <c r="M53" s="58">
        <v>195</v>
      </c>
      <c r="N53" s="58">
        <v>84</v>
      </c>
      <c r="O53" s="58">
        <v>3</v>
      </c>
      <c r="P53" s="58">
        <f>P41+P44+P47</f>
        <v>2</v>
      </c>
      <c r="Q53" s="58">
        <f t="shared" si="7"/>
        <v>284</v>
      </c>
      <c r="R53" s="669"/>
      <c r="S53" s="670"/>
    </row>
    <row r="54" spans="2:19" ht="21" customHeight="1" x14ac:dyDescent="0.2">
      <c r="B54" s="53"/>
      <c r="K54" s="666" t="s">
        <v>419</v>
      </c>
      <c r="L54" s="138" t="s">
        <v>398</v>
      </c>
      <c r="M54" s="55">
        <f>M39+M42+M45</f>
        <v>325</v>
      </c>
      <c r="N54" s="55">
        <f>N12</f>
        <v>164</v>
      </c>
      <c r="O54" s="55">
        <f>O12</f>
        <v>11</v>
      </c>
      <c r="P54" s="55">
        <f>P12</f>
        <v>0</v>
      </c>
      <c r="Q54" s="139">
        <f t="shared" si="7"/>
        <v>500</v>
      </c>
      <c r="R54" s="669" t="s">
        <v>430</v>
      </c>
      <c r="S54" s="670"/>
    </row>
    <row r="55" spans="2:19" ht="15.75" customHeight="1" x14ac:dyDescent="0.2">
      <c r="B55" s="53"/>
      <c r="K55" s="667"/>
      <c r="L55" s="140" t="s">
        <v>403</v>
      </c>
      <c r="M55" s="58">
        <v>0</v>
      </c>
      <c r="N55" s="56">
        <v>0</v>
      </c>
      <c r="O55" s="56">
        <v>0</v>
      </c>
      <c r="P55" s="56">
        <v>0</v>
      </c>
      <c r="Q55" s="56">
        <f t="shared" si="7"/>
        <v>0</v>
      </c>
      <c r="R55" s="672"/>
      <c r="S55" s="673"/>
    </row>
    <row r="56" spans="2:19" ht="13.5" thickBot="1" x14ac:dyDescent="0.25">
      <c r="B56" s="53"/>
      <c r="K56" s="671"/>
      <c r="L56" s="145">
        <v>0.6</v>
      </c>
      <c r="M56" s="57">
        <v>0</v>
      </c>
      <c r="N56" s="57">
        <v>0</v>
      </c>
      <c r="O56" s="57">
        <v>0</v>
      </c>
      <c r="P56" s="57">
        <v>0</v>
      </c>
      <c r="Q56" s="57">
        <f t="shared" si="7"/>
        <v>0</v>
      </c>
      <c r="R56" s="674"/>
      <c r="S56" s="675"/>
    </row>
    <row r="57" spans="2:19" ht="12.75" customHeight="1" x14ac:dyDescent="0.2">
      <c r="B57" s="53"/>
    </row>
    <row r="58" spans="2:19" x14ac:dyDescent="0.2">
      <c r="B58" s="53"/>
      <c r="K58" s="53" t="s">
        <v>695</v>
      </c>
    </row>
    <row r="59" spans="2:19" x14ac:dyDescent="0.2">
      <c r="B59" s="53"/>
    </row>
    <row r="60" spans="2:19" ht="12.75" customHeight="1" x14ac:dyDescent="0.2">
      <c r="B60" s="53"/>
    </row>
    <row r="61" spans="2:19" x14ac:dyDescent="0.2">
      <c r="B61" s="53"/>
    </row>
    <row r="62" spans="2:19" x14ac:dyDescent="0.2">
      <c r="B62" s="53"/>
    </row>
    <row r="63" spans="2:19" ht="12.75" customHeight="1" x14ac:dyDescent="0.2">
      <c r="B63" s="53"/>
    </row>
    <row r="64" spans="2:19" x14ac:dyDescent="0.2">
      <c r="B64" s="53"/>
    </row>
    <row r="65" spans="2:2" x14ac:dyDescent="0.2">
      <c r="B65" s="53"/>
    </row>
    <row r="66" spans="2:2" ht="12.75" customHeight="1" x14ac:dyDescent="0.2">
      <c r="B66" s="53"/>
    </row>
    <row r="67" spans="2:2" ht="15.75" customHeight="1" x14ac:dyDescent="0.2">
      <c r="B67" s="53"/>
    </row>
    <row r="68" spans="2:2" ht="15.75" customHeight="1" x14ac:dyDescent="0.2">
      <c r="B68" s="53"/>
    </row>
    <row r="69" spans="2:2" ht="12.75" customHeight="1" x14ac:dyDescent="0.2">
      <c r="B69" s="53"/>
    </row>
    <row r="70" spans="2:2" ht="15.75" customHeight="1" x14ac:dyDescent="0.2">
      <c r="B70" s="53"/>
    </row>
    <row r="71" spans="2:2" ht="15.75" customHeight="1" x14ac:dyDescent="0.2">
      <c r="B71" s="53"/>
    </row>
    <row r="72" spans="2:2" ht="12.75" customHeight="1" x14ac:dyDescent="0.2">
      <c r="B72" s="53"/>
    </row>
    <row r="73" spans="2:2" ht="15.75" customHeight="1" x14ac:dyDescent="0.2">
      <c r="B73" s="53"/>
    </row>
    <row r="74" spans="2:2" ht="15.75" customHeight="1" x14ac:dyDescent="0.2">
      <c r="B74" s="53"/>
    </row>
    <row r="75" spans="2:2" x14ac:dyDescent="0.2">
      <c r="B75" s="53"/>
    </row>
    <row r="76" spans="2:2" ht="15.75" customHeight="1" x14ac:dyDescent="0.2">
      <c r="B76" s="53"/>
    </row>
    <row r="77" spans="2:2" ht="15.75" customHeight="1" x14ac:dyDescent="0.2">
      <c r="B77" s="53"/>
    </row>
    <row r="78" spans="2:2" ht="19.5" customHeight="1" x14ac:dyDescent="0.2">
      <c r="B78" s="53"/>
    </row>
    <row r="79" spans="2:2" ht="65.25" customHeight="1" x14ac:dyDescent="0.2">
      <c r="B79" s="53"/>
    </row>
    <row r="80" spans="2:2" x14ac:dyDescent="0.2">
      <c r="B80" s="53"/>
    </row>
    <row r="81" spans="2:2" x14ac:dyDescent="0.2">
      <c r="B81" s="53"/>
    </row>
  </sheetData>
  <mergeCells count="138">
    <mergeCell ref="B2:I3"/>
    <mergeCell ref="K2:K5"/>
    <mergeCell ref="L2:R2"/>
    <mergeCell ref="S2:S5"/>
    <mergeCell ref="L3:R3"/>
    <mergeCell ref="B4:F5"/>
    <mergeCell ref="L4:R4"/>
    <mergeCell ref="L5:R5"/>
    <mergeCell ref="S6:S7"/>
    <mergeCell ref="B7:C8"/>
    <mergeCell ref="D7:D8"/>
    <mergeCell ref="E7:E8"/>
    <mergeCell ref="F7:F8"/>
    <mergeCell ref="G7:G8"/>
    <mergeCell ref="H7:I8"/>
    <mergeCell ref="K8:L8"/>
    <mergeCell ref="M8:N8"/>
    <mergeCell ref="O8:P8"/>
    <mergeCell ref="B6:I6"/>
    <mergeCell ref="K6:L7"/>
    <mergeCell ref="M6:N7"/>
    <mergeCell ref="O6:P7"/>
    <mergeCell ref="Q6:Q7"/>
    <mergeCell ref="R6:R7"/>
    <mergeCell ref="H9:I9"/>
    <mergeCell ref="K9:S9"/>
    <mergeCell ref="B10:B12"/>
    <mergeCell ref="H10:I10"/>
    <mergeCell ref="K10:L11"/>
    <mergeCell ref="M10:M11"/>
    <mergeCell ref="N10:N11"/>
    <mergeCell ref="O10:O11"/>
    <mergeCell ref="P10:P11"/>
    <mergeCell ref="Q10:Q11"/>
    <mergeCell ref="R10:S11"/>
    <mergeCell ref="H11:I11"/>
    <mergeCell ref="H12:I12"/>
    <mergeCell ref="K12:K14"/>
    <mergeCell ref="R12:S12"/>
    <mergeCell ref="B13:B15"/>
    <mergeCell ref="H13:I13"/>
    <mergeCell ref="R13:S13"/>
    <mergeCell ref="H14:I14"/>
    <mergeCell ref="R14:S14"/>
    <mergeCell ref="H15:I15"/>
    <mergeCell ref="K15:K17"/>
    <mergeCell ref="R15:S15"/>
    <mergeCell ref="B16:B18"/>
    <mergeCell ref="H16:I16"/>
    <mergeCell ref="R16:S16"/>
    <mergeCell ref="H17:I17"/>
    <mergeCell ref="R17:S17"/>
    <mergeCell ref="H18:I18"/>
    <mergeCell ref="K18:K20"/>
    <mergeCell ref="H22:I22"/>
    <mergeCell ref="R22:S22"/>
    <mergeCell ref="H23:I23"/>
    <mergeCell ref="R23:S23"/>
    <mergeCell ref="H24:I24"/>
    <mergeCell ref="K24:K26"/>
    <mergeCell ref="R24:S24"/>
    <mergeCell ref="R18:S18"/>
    <mergeCell ref="B19:B21"/>
    <mergeCell ref="H19:I19"/>
    <mergeCell ref="R19:S19"/>
    <mergeCell ref="H20:I20"/>
    <mergeCell ref="R20:S20"/>
    <mergeCell ref="H21:I21"/>
    <mergeCell ref="K21:K23"/>
    <mergeCell ref="R21:S21"/>
    <mergeCell ref="B22:B24"/>
    <mergeCell ref="R28:S28"/>
    <mergeCell ref="H29:I29"/>
    <mergeCell ref="R29:S29"/>
    <mergeCell ref="H30:I30"/>
    <mergeCell ref="K30:K32"/>
    <mergeCell ref="R30:S30"/>
    <mergeCell ref="B25:B27"/>
    <mergeCell ref="H25:I25"/>
    <mergeCell ref="R25:S25"/>
    <mergeCell ref="H26:I26"/>
    <mergeCell ref="R26:S26"/>
    <mergeCell ref="H27:I27"/>
    <mergeCell ref="K27:K29"/>
    <mergeCell ref="R27:S27"/>
    <mergeCell ref="B28:B30"/>
    <mergeCell ref="H28:I28"/>
    <mergeCell ref="R34:S34"/>
    <mergeCell ref="H35:I35"/>
    <mergeCell ref="R35:S35"/>
    <mergeCell ref="H36:I36"/>
    <mergeCell ref="K36:K38"/>
    <mergeCell ref="R36:S36"/>
    <mergeCell ref="B31:B33"/>
    <mergeCell ref="H31:I31"/>
    <mergeCell ref="R31:S31"/>
    <mergeCell ref="H32:I32"/>
    <mergeCell ref="R32:S32"/>
    <mergeCell ref="H33:I33"/>
    <mergeCell ref="K33:K35"/>
    <mergeCell ref="R33:S33"/>
    <mergeCell ref="B34:B36"/>
    <mergeCell ref="H34:I34"/>
    <mergeCell ref="R40:S40"/>
    <mergeCell ref="H41:I41"/>
    <mergeCell ref="R41:S41"/>
    <mergeCell ref="H42:I42"/>
    <mergeCell ref="K42:K44"/>
    <mergeCell ref="R42:S42"/>
    <mergeCell ref="R43:S43"/>
    <mergeCell ref="R44:S44"/>
    <mergeCell ref="B37:B39"/>
    <mergeCell ref="H37:I37"/>
    <mergeCell ref="R37:S37"/>
    <mergeCell ref="H38:I38"/>
    <mergeCell ref="R38:S38"/>
    <mergeCell ref="H39:I39"/>
    <mergeCell ref="K39:K41"/>
    <mergeCell ref="R39:S39"/>
    <mergeCell ref="B40:B42"/>
    <mergeCell ref="H40:I40"/>
    <mergeCell ref="K51:K53"/>
    <mergeCell ref="R51:S51"/>
    <mergeCell ref="R52:S52"/>
    <mergeCell ref="R53:S53"/>
    <mergeCell ref="K54:K56"/>
    <mergeCell ref="R54:S54"/>
    <mergeCell ref="R55:S55"/>
    <mergeCell ref="R56:S56"/>
    <mergeCell ref="B45:I45"/>
    <mergeCell ref="K45:K47"/>
    <mergeCell ref="R45:S45"/>
    <mergeCell ref="R46:S46"/>
    <mergeCell ref="R47:S47"/>
    <mergeCell ref="K48:K50"/>
    <mergeCell ref="R48:S48"/>
    <mergeCell ref="R49:S49"/>
    <mergeCell ref="R50:S50"/>
  </mergeCells>
  <conditionalFormatting sqref="D29:F30 D32:F33 D35:F36 D41:F42 D14:F15 D38:F39 D10:F12 D20:F21 H10:H35 H37:H42 D23:F24 D26:F27 D17:F18">
    <cfRule type="cellIs" dxfId="60" priority="61" operator="lessThan">
      <formula>0</formula>
    </cfRule>
  </conditionalFormatting>
  <conditionalFormatting sqref="G13">
    <cfRule type="cellIs" dxfId="59" priority="59" operator="lessThan">
      <formula>0</formula>
    </cfRule>
  </conditionalFormatting>
  <conditionalFormatting sqref="G16">
    <cfRule type="cellIs" dxfId="58" priority="58" operator="lessThan">
      <formula>0</formula>
    </cfRule>
  </conditionalFormatting>
  <conditionalFormatting sqref="G19">
    <cfRule type="cellIs" dxfId="57" priority="57" operator="lessThan">
      <formula>0</formula>
    </cfRule>
  </conditionalFormatting>
  <conditionalFormatting sqref="H36">
    <cfRule type="cellIs" dxfId="56" priority="56" operator="lessThan">
      <formula>0</formula>
    </cfRule>
  </conditionalFormatting>
  <conditionalFormatting sqref="G17:G18 G23:G24 G29:G30 G32:G33 G35:G36 G41:G42 G14:G15 G26:G27 G38:G39 G10:G12 G20:G21">
    <cfRule type="cellIs" dxfId="55" priority="60" operator="lessThan">
      <formula>0</formula>
    </cfRule>
  </conditionalFormatting>
  <conditionalFormatting sqref="D16:F16">
    <cfRule type="cellIs" dxfId="54" priority="55" operator="lessThan">
      <formula>0</formula>
    </cfRule>
  </conditionalFormatting>
  <conditionalFormatting sqref="D19:F19">
    <cfRule type="cellIs" dxfId="53" priority="54" operator="lessThan">
      <formula>0</formula>
    </cfRule>
  </conditionalFormatting>
  <conditionalFormatting sqref="D22:F22">
    <cfRule type="cellIs" dxfId="52" priority="53" operator="lessThan">
      <formula>0</formula>
    </cfRule>
  </conditionalFormatting>
  <conditionalFormatting sqref="D25:F25">
    <cfRule type="cellIs" dxfId="51" priority="52" operator="lessThan">
      <formula>0</formula>
    </cfRule>
  </conditionalFormatting>
  <conditionalFormatting sqref="D28:F28">
    <cfRule type="cellIs" dxfId="50" priority="51" operator="lessThan">
      <formula>0</formula>
    </cfRule>
  </conditionalFormatting>
  <conditionalFormatting sqref="D31:F31">
    <cfRule type="cellIs" dxfId="49" priority="50" operator="lessThan">
      <formula>0</formula>
    </cfRule>
  </conditionalFormatting>
  <conditionalFormatting sqref="D34:F34">
    <cfRule type="cellIs" dxfId="48" priority="49" operator="lessThan">
      <formula>0</formula>
    </cfRule>
  </conditionalFormatting>
  <conditionalFormatting sqref="D37:F37">
    <cfRule type="cellIs" dxfId="47" priority="48" operator="lessThan">
      <formula>0</formula>
    </cfRule>
  </conditionalFormatting>
  <conditionalFormatting sqref="D40:F40">
    <cfRule type="cellIs" dxfId="46" priority="47" operator="lessThan">
      <formula>0</formula>
    </cfRule>
  </conditionalFormatting>
  <conditionalFormatting sqref="D13:F13">
    <cfRule type="cellIs" dxfId="45" priority="46" operator="lessThan">
      <formula>0</formula>
    </cfRule>
  </conditionalFormatting>
  <conditionalFormatting sqref="G22">
    <cfRule type="cellIs" dxfId="44" priority="45" operator="lessThan">
      <formula>0</formula>
    </cfRule>
  </conditionalFormatting>
  <conditionalFormatting sqref="G25">
    <cfRule type="cellIs" dxfId="43" priority="44" operator="lessThan">
      <formula>0</formula>
    </cfRule>
  </conditionalFormatting>
  <conditionalFormatting sqref="G28">
    <cfRule type="cellIs" dxfId="42" priority="43" operator="lessThan">
      <formula>0</formula>
    </cfRule>
  </conditionalFormatting>
  <conditionalFormatting sqref="G31">
    <cfRule type="cellIs" dxfId="41" priority="42" operator="lessThan">
      <formula>0</formula>
    </cfRule>
  </conditionalFormatting>
  <conditionalFormatting sqref="G34">
    <cfRule type="cellIs" dxfId="40" priority="41" operator="lessThan">
      <formula>0</formula>
    </cfRule>
  </conditionalFormatting>
  <conditionalFormatting sqref="G37">
    <cfRule type="cellIs" dxfId="39" priority="40" operator="lessThan">
      <formula>0</formula>
    </cfRule>
  </conditionalFormatting>
  <conditionalFormatting sqref="G40">
    <cfRule type="cellIs" dxfId="38" priority="39" operator="lessThan">
      <formula>0</formula>
    </cfRule>
  </conditionalFormatting>
  <conditionalFormatting sqref="P12:R12 M16:N17 M19:N20 P19:Q20 P25:Q26 M25:N26 M28:N29 P28:Q29 M36:N38 P34:Q38 P16:Q17 R18:R30 Q15 M12:N14 O13:Q14 M22:Q23 M31:Q32 M34:O35 R32:R35 P40:R41 R37:R38 M40:N41">
    <cfRule type="cellIs" dxfId="37" priority="38" operator="lessThan">
      <formula>0</formula>
    </cfRule>
  </conditionalFormatting>
  <conditionalFormatting sqref="R13:R14 R43:R44 R46:R47 R49:R50 R52:R53 R55:R56">
    <cfRule type="cellIs" dxfId="36" priority="37" operator="lessThan">
      <formula>0</formula>
    </cfRule>
  </conditionalFormatting>
  <conditionalFormatting sqref="O12 O16:O17 O19:O20 O25:O26 O28:O29 O36:O38 O40:O41">
    <cfRule type="cellIs" dxfId="35" priority="36" operator="lessThan">
      <formula>0</formula>
    </cfRule>
  </conditionalFormatting>
  <conditionalFormatting sqref="M15:N15 P15">
    <cfRule type="cellIs" dxfId="34" priority="35" operator="lessThan">
      <formula>0</formula>
    </cfRule>
  </conditionalFormatting>
  <conditionalFormatting sqref="O15">
    <cfRule type="cellIs" dxfId="33" priority="34" operator="lessThan">
      <formula>0</formula>
    </cfRule>
  </conditionalFormatting>
  <conditionalFormatting sqref="Q18">
    <cfRule type="cellIs" dxfId="32" priority="33" operator="lessThan">
      <formula>0</formula>
    </cfRule>
  </conditionalFormatting>
  <conditionalFormatting sqref="M18:N18 P18">
    <cfRule type="cellIs" dxfId="31" priority="32" operator="lessThan">
      <formula>0</formula>
    </cfRule>
  </conditionalFormatting>
  <conditionalFormatting sqref="O18">
    <cfRule type="cellIs" dxfId="30" priority="31" operator="lessThan">
      <formula>0</formula>
    </cfRule>
  </conditionalFormatting>
  <conditionalFormatting sqref="M24:N24 P24:Q24">
    <cfRule type="cellIs" dxfId="29" priority="30" operator="lessThan">
      <formula>0</formula>
    </cfRule>
  </conditionalFormatting>
  <conditionalFormatting sqref="O24">
    <cfRule type="cellIs" dxfId="28" priority="29" operator="lessThan">
      <formula>0</formula>
    </cfRule>
  </conditionalFormatting>
  <conditionalFormatting sqref="Q27">
    <cfRule type="cellIs" dxfId="27" priority="28" operator="lessThan">
      <formula>0</formula>
    </cfRule>
  </conditionalFormatting>
  <conditionalFormatting sqref="Q30">
    <cfRule type="cellIs" dxfId="26" priority="27" operator="lessThan">
      <formula>0</formula>
    </cfRule>
  </conditionalFormatting>
  <conditionalFormatting sqref="Q33">
    <cfRule type="cellIs" dxfId="25" priority="26" operator="lessThan">
      <formula>0</formula>
    </cfRule>
  </conditionalFormatting>
  <conditionalFormatting sqref="M21:N21 P21:Q21">
    <cfRule type="cellIs" dxfId="24" priority="25" operator="lessThan">
      <formula>0</formula>
    </cfRule>
  </conditionalFormatting>
  <conditionalFormatting sqref="O21">
    <cfRule type="cellIs" dxfId="23" priority="24" operator="lessThan">
      <formula>0</formula>
    </cfRule>
  </conditionalFormatting>
  <conditionalFormatting sqref="M39:N39 P39:Q39">
    <cfRule type="cellIs" dxfId="22" priority="23" operator="lessThan">
      <formula>0</formula>
    </cfRule>
  </conditionalFormatting>
  <conditionalFormatting sqref="O39">
    <cfRule type="cellIs" dxfId="21" priority="22" operator="lessThan">
      <formula>0</formula>
    </cfRule>
  </conditionalFormatting>
  <conditionalFormatting sqref="R51">
    <cfRule type="cellIs" dxfId="20" priority="21" operator="lessThan">
      <formula>0</formula>
    </cfRule>
  </conditionalFormatting>
  <conditionalFormatting sqref="P43:Q44 P46:Q47 P49:Q50 P52:Q53 P55:Q56 M43:N44 M46:N47 M52:N53 M55:N56 M49:N50">
    <cfRule type="cellIs" dxfId="19" priority="20" operator="lessThan">
      <formula>0</formula>
    </cfRule>
  </conditionalFormatting>
  <conditionalFormatting sqref="O43:O44 O46:O47 O49:O50 O52:O53 O55:O56">
    <cfRule type="cellIs" dxfId="18" priority="19" operator="lessThan">
      <formula>0</formula>
    </cfRule>
  </conditionalFormatting>
  <conditionalFormatting sqref="M42:N42 M45:N45 M51:N51 N54 P42:Q42 P45:Q45 P48:Q48 P51:Q51 P54:Q54 M48">
    <cfRule type="cellIs" dxfId="17" priority="18" operator="lessThan">
      <formula>0</formula>
    </cfRule>
  </conditionalFormatting>
  <conditionalFormatting sqref="O42 O45 O48 O51 O54">
    <cfRule type="cellIs" dxfId="16" priority="17" operator="lessThan">
      <formula>0</formula>
    </cfRule>
  </conditionalFormatting>
  <conditionalFormatting sqref="R54">
    <cfRule type="cellIs" dxfId="15" priority="16" operator="lessThan">
      <formula>0</formula>
    </cfRule>
  </conditionalFormatting>
  <conditionalFormatting sqref="R31">
    <cfRule type="cellIs" dxfId="14" priority="15" operator="lessThan">
      <formula>0</formula>
    </cfRule>
  </conditionalFormatting>
  <conditionalFormatting sqref="M27:N27 P27">
    <cfRule type="cellIs" dxfId="13" priority="14" operator="lessThan">
      <formula>0</formula>
    </cfRule>
  </conditionalFormatting>
  <conditionalFormatting sqref="O27">
    <cfRule type="cellIs" dxfId="12" priority="13" operator="lessThan">
      <formula>0</formula>
    </cfRule>
  </conditionalFormatting>
  <conditionalFormatting sqref="M30:N30 P30">
    <cfRule type="cellIs" dxfId="11" priority="12" operator="lessThan">
      <formula>0</formula>
    </cfRule>
  </conditionalFormatting>
  <conditionalFormatting sqref="O30">
    <cfRule type="cellIs" dxfId="10" priority="11" operator="lessThan">
      <formula>0</formula>
    </cfRule>
  </conditionalFormatting>
  <conditionalFormatting sqref="M33:N33 P33">
    <cfRule type="cellIs" dxfId="9" priority="10" operator="lessThan">
      <formula>0</formula>
    </cfRule>
  </conditionalFormatting>
  <conditionalFormatting sqref="O33">
    <cfRule type="cellIs" dxfId="8" priority="9" operator="lessThan">
      <formula>0</formula>
    </cfRule>
  </conditionalFormatting>
  <conditionalFormatting sqref="R15:R17">
    <cfRule type="cellIs" dxfId="7" priority="8" operator="lessThan">
      <formula>0</formula>
    </cfRule>
  </conditionalFormatting>
  <conditionalFormatting sqref="R48">
    <cfRule type="cellIs" dxfId="6" priority="7" operator="lessThan">
      <formula>0</formula>
    </cfRule>
  </conditionalFormatting>
  <conditionalFormatting sqref="R45">
    <cfRule type="cellIs" dxfId="5" priority="6" operator="lessThan">
      <formula>0</formula>
    </cfRule>
  </conditionalFormatting>
  <conditionalFormatting sqref="R42">
    <cfRule type="cellIs" dxfId="4" priority="5" operator="lessThan">
      <formula>0</formula>
    </cfRule>
  </conditionalFormatting>
  <conditionalFormatting sqref="R39">
    <cfRule type="cellIs" dxfId="3" priority="4" operator="lessThan">
      <formula>0</formula>
    </cfRule>
  </conditionalFormatting>
  <conditionalFormatting sqref="R36">
    <cfRule type="cellIs" dxfId="2" priority="3" operator="lessThan">
      <formula>0</formula>
    </cfRule>
  </conditionalFormatting>
  <conditionalFormatting sqref="M54">
    <cfRule type="cellIs" dxfId="1" priority="2" operator="lessThan">
      <formula>0</formula>
    </cfRule>
  </conditionalFormatting>
  <conditionalFormatting sqref="N48">
    <cfRule type="cellIs" dxfId="0" priority="1" operator="lessThan">
      <formula>0</formula>
    </cfRule>
  </conditionalFormatting>
  <dataValidations count="1">
    <dataValidation type="list" allowBlank="1" showInputMessage="1" showErrorMessage="1" sqref="K54:K56 K39:K51 K24:K36" xr:uid="{00000000-0002-0000-0100-000000000000}">
      <formula1>#REF!</formula1>
    </dataValidation>
  </dataValidations>
  <pageMargins left="0.70866141732283472" right="0.70866141732283472" top="0.74803149606299213" bottom="0.74803149606299213" header="0.31496062992125984" footer="0.31496062992125984"/>
  <pageSetup scale="80"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3">
    <tabColor theme="0"/>
  </sheetPr>
  <dimension ref="A1:Z298"/>
  <sheetViews>
    <sheetView showGridLines="0" zoomScale="50" zoomScaleNormal="50" zoomScalePageLayoutView="95" workbookViewId="0">
      <pane xSplit="1" topLeftCell="B1" activePane="topRight" state="frozen"/>
      <selection pane="topRight" activeCell="L9" sqref="L9:M9"/>
    </sheetView>
  </sheetViews>
  <sheetFormatPr baseColWidth="10" defaultColWidth="10.85546875" defaultRowHeight="12.75" x14ac:dyDescent="0.2"/>
  <cols>
    <col min="1" max="1" width="5.140625" style="1" customWidth="1"/>
    <col min="2" max="2" width="8.28515625" style="1" customWidth="1"/>
    <col min="3" max="3" width="10.5703125" style="1" customWidth="1"/>
    <col min="4" max="4" width="10.85546875" style="1" customWidth="1"/>
    <col min="5" max="5" width="9.42578125" style="1" customWidth="1"/>
    <col min="6" max="6" width="26.140625" style="1" customWidth="1"/>
    <col min="7" max="7" width="12.7109375" style="1" customWidth="1"/>
    <col min="8" max="8" width="14" style="1" customWidth="1"/>
    <col min="9" max="9" width="2.42578125" style="1" hidden="1" customWidth="1"/>
    <col min="10" max="10" width="6.7109375" style="1" customWidth="1"/>
    <col min="11" max="11" width="30.28515625" style="1" customWidth="1"/>
    <col min="12" max="12" width="18.28515625" style="1" customWidth="1"/>
    <col min="13" max="13" width="8.7109375" style="1" customWidth="1"/>
    <col min="14" max="14" width="23" style="1" customWidth="1"/>
    <col min="15" max="15" width="15" style="1" customWidth="1"/>
    <col min="16" max="16" width="23" style="1" customWidth="1"/>
    <col min="17" max="17" width="24.140625" style="1" customWidth="1"/>
    <col min="18" max="18" width="16.42578125" style="1" customWidth="1"/>
    <col min="19" max="19" width="44.42578125" style="1" customWidth="1"/>
    <col min="20" max="20" width="8.42578125" style="1" customWidth="1"/>
    <col min="21" max="21" width="10.140625" style="1" customWidth="1"/>
    <col min="22" max="22" width="11.42578125" style="1" bestFit="1" customWidth="1"/>
    <col min="23" max="24" width="11.5703125" style="1" customWidth="1"/>
    <col min="25" max="16384" width="10.85546875" style="1"/>
  </cols>
  <sheetData>
    <row r="1" spans="1:21" ht="10.5" customHeight="1" x14ac:dyDescent="0.2">
      <c r="B1" s="322"/>
      <c r="C1" s="323"/>
      <c r="D1" s="323"/>
      <c r="E1" s="323"/>
      <c r="F1" s="323"/>
      <c r="G1" s="323"/>
      <c r="H1" s="323"/>
      <c r="I1" s="323"/>
      <c r="J1" s="323"/>
      <c r="K1" s="323"/>
      <c r="L1" s="323"/>
      <c r="M1" s="323"/>
      <c r="N1" s="323"/>
      <c r="O1" s="323"/>
      <c r="P1" s="323"/>
      <c r="Q1" s="323"/>
      <c r="R1" s="323"/>
      <c r="S1" s="323"/>
      <c r="T1" s="323"/>
      <c r="U1" s="324"/>
    </row>
    <row r="2" spans="1:21" ht="25.5" customHeight="1" x14ac:dyDescent="0.2">
      <c r="B2" s="764" t="s">
        <v>136</v>
      </c>
      <c r="C2" s="765"/>
      <c r="D2" s="765"/>
      <c r="E2" s="765"/>
      <c r="F2" s="765"/>
      <c r="G2" s="765"/>
      <c r="H2" s="765"/>
      <c r="I2" s="765"/>
      <c r="J2" s="765"/>
      <c r="K2" s="765"/>
      <c r="L2" s="765"/>
      <c r="M2" s="765"/>
      <c r="N2" s="765"/>
      <c r="O2" s="765"/>
      <c r="P2" s="765"/>
      <c r="Q2" s="765"/>
      <c r="R2" s="765"/>
      <c r="S2" s="765"/>
      <c r="T2" s="765"/>
      <c r="U2" s="766"/>
    </row>
    <row r="3" spans="1:21" ht="21.75" customHeight="1" x14ac:dyDescent="0.2">
      <c r="A3" s="1" t="s">
        <v>678</v>
      </c>
      <c r="B3" s="767" t="s">
        <v>137</v>
      </c>
      <c r="C3" s="768"/>
      <c r="D3" s="768"/>
      <c r="E3" s="768"/>
      <c r="F3" s="768"/>
      <c r="G3" s="768"/>
      <c r="H3" s="768"/>
      <c r="I3" s="768"/>
      <c r="J3" s="768"/>
      <c r="K3" s="768"/>
      <c r="L3" s="768"/>
      <c r="M3" s="768"/>
      <c r="N3" s="768"/>
      <c r="O3" s="768"/>
      <c r="P3" s="768"/>
      <c r="Q3" s="768"/>
      <c r="R3" s="768"/>
      <c r="S3" s="768"/>
      <c r="T3" s="768"/>
      <c r="U3" s="769"/>
    </row>
    <row r="4" spans="1:21" ht="21" customHeight="1" x14ac:dyDescent="0.2">
      <c r="B4" s="770" t="s">
        <v>138</v>
      </c>
      <c r="C4" s="770"/>
      <c r="D4" s="771" t="s">
        <v>139</v>
      </c>
      <c r="E4" s="771"/>
      <c r="F4" s="772" t="s">
        <v>140</v>
      </c>
      <c r="G4" s="774" t="s">
        <v>141</v>
      </c>
      <c r="H4" s="774"/>
      <c r="I4" s="774"/>
      <c r="J4" s="774"/>
      <c r="K4" s="774"/>
      <c r="L4" s="775"/>
      <c r="M4" s="776"/>
      <c r="N4" s="775" t="s">
        <v>142</v>
      </c>
      <c r="O4" s="777"/>
      <c r="P4" s="777"/>
      <c r="Q4" s="777"/>
      <c r="R4" s="776"/>
      <c r="S4" s="778" t="s">
        <v>99</v>
      </c>
      <c r="T4" s="779"/>
      <c r="U4" s="780"/>
    </row>
    <row r="5" spans="1:21" ht="47.25" customHeight="1" x14ac:dyDescent="0.2">
      <c r="B5" s="770"/>
      <c r="C5" s="770"/>
      <c r="D5" s="771"/>
      <c r="E5" s="771"/>
      <c r="F5" s="773"/>
      <c r="G5" s="790" t="s">
        <v>143</v>
      </c>
      <c r="H5" s="771"/>
      <c r="I5" s="771"/>
      <c r="J5" s="790" t="s">
        <v>144</v>
      </c>
      <c r="K5" s="790"/>
      <c r="L5" s="790" t="s">
        <v>145</v>
      </c>
      <c r="M5" s="790"/>
      <c r="N5" s="222" t="s">
        <v>146</v>
      </c>
      <c r="O5" s="222" t="s">
        <v>147</v>
      </c>
      <c r="P5" s="29" t="s">
        <v>148</v>
      </c>
      <c r="Q5" s="791" t="s">
        <v>149</v>
      </c>
      <c r="R5" s="792"/>
      <c r="S5" s="781"/>
      <c r="T5" s="782"/>
      <c r="U5" s="783"/>
    </row>
    <row r="6" spans="1:21" ht="39.75" customHeight="1" x14ac:dyDescent="0.25">
      <c r="B6" s="264" t="s">
        <v>150</v>
      </c>
      <c r="C6" s="266"/>
      <c r="D6" s="784" t="s">
        <v>151</v>
      </c>
      <c r="E6" s="785"/>
      <c r="F6" s="79" t="s">
        <v>152</v>
      </c>
      <c r="G6" s="786"/>
      <c r="H6" s="786"/>
      <c r="I6" s="786"/>
      <c r="J6" s="498" t="s">
        <v>153</v>
      </c>
      <c r="K6" s="498"/>
      <c r="L6" s="793"/>
      <c r="M6" s="793"/>
      <c r="N6" s="108">
        <v>5268448465</v>
      </c>
      <c r="O6" s="30"/>
      <c r="P6" s="31"/>
      <c r="Q6" s="788">
        <v>0</v>
      </c>
      <c r="R6" s="789">
        <v>0</v>
      </c>
      <c r="S6" s="235"/>
      <c r="T6" s="236"/>
      <c r="U6" s="237"/>
    </row>
    <row r="7" spans="1:21" ht="39.75" customHeight="1" x14ac:dyDescent="0.25">
      <c r="B7" s="264" t="s">
        <v>154</v>
      </c>
      <c r="C7" s="266"/>
      <c r="D7" s="784" t="s">
        <v>151</v>
      </c>
      <c r="E7" s="785"/>
      <c r="F7" s="79" t="s">
        <v>152</v>
      </c>
      <c r="G7" s="786"/>
      <c r="H7" s="786"/>
      <c r="I7" s="786"/>
      <c r="J7" s="787" t="s">
        <v>155</v>
      </c>
      <c r="K7" s="787"/>
      <c r="L7" s="787"/>
      <c r="M7" s="787"/>
      <c r="N7" s="32">
        <v>20324681095</v>
      </c>
      <c r="O7" s="30"/>
      <c r="P7" s="31"/>
      <c r="Q7" s="788">
        <v>0</v>
      </c>
      <c r="R7" s="789">
        <v>0</v>
      </c>
      <c r="S7" s="235"/>
      <c r="T7" s="236"/>
      <c r="U7" s="237"/>
    </row>
    <row r="8" spans="1:21" ht="39.75" customHeight="1" x14ac:dyDescent="0.25">
      <c r="B8" s="264" t="s">
        <v>156</v>
      </c>
      <c r="C8" s="266"/>
      <c r="D8" s="784" t="s">
        <v>151</v>
      </c>
      <c r="E8" s="785"/>
      <c r="F8" s="79" t="s">
        <v>152</v>
      </c>
      <c r="G8" s="786"/>
      <c r="H8" s="786"/>
      <c r="I8" s="786"/>
      <c r="J8" s="787" t="s">
        <v>157</v>
      </c>
      <c r="K8" s="787"/>
      <c r="L8" s="787"/>
      <c r="M8" s="787"/>
      <c r="N8" s="32">
        <v>26799206349</v>
      </c>
      <c r="O8" s="30"/>
      <c r="P8" s="31"/>
      <c r="Q8" s="788">
        <v>0</v>
      </c>
      <c r="R8" s="789">
        <v>0</v>
      </c>
      <c r="S8" s="235"/>
      <c r="T8" s="236"/>
      <c r="U8" s="237"/>
    </row>
    <row r="9" spans="1:21" ht="131.25" customHeight="1" x14ac:dyDescent="0.25">
      <c r="B9" s="264" t="s">
        <v>158</v>
      </c>
      <c r="C9" s="266"/>
      <c r="D9" s="784" t="s">
        <v>151</v>
      </c>
      <c r="E9" s="785"/>
      <c r="F9" s="79" t="s">
        <v>152</v>
      </c>
      <c r="G9" s="786"/>
      <c r="H9" s="786"/>
      <c r="I9" s="786"/>
      <c r="J9" s="787" t="s">
        <v>159</v>
      </c>
      <c r="K9" s="787"/>
      <c r="L9" s="787"/>
      <c r="M9" s="787"/>
      <c r="N9" s="33">
        <v>62112039495.099998</v>
      </c>
      <c r="O9" s="234"/>
      <c r="P9" s="34"/>
      <c r="Q9" s="788">
        <v>0</v>
      </c>
      <c r="R9" s="789">
        <v>0</v>
      </c>
      <c r="S9" s="794" t="s">
        <v>496</v>
      </c>
      <c r="T9" s="795"/>
      <c r="U9" s="796"/>
    </row>
    <row r="10" spans="1:21" ht="48.75" customHeight="1" x14ac:dyDescent="0.25">
      <c r="B10" s="264" t="s">
        <v>160</v>
      </c>
      <c r="C10" s="266"/>
      <c r="D10" s="784" t="s">
        <v>151</v>
      </c>
      <c r="E10" s="785"/>
      <c r="F10" s="79" t="s">
        <v>152</v>
      </c>
      <c r="G10" s="786"/>
      <c r="H10" s="786"/>
      <c r="I10" s="786"/>
      <c r="J10" s="787" t="s">
        <v>161</v>
      </c>
      <c r="K10" s="787"/>
      <c r="L10" s="787"/>
      <c r="M10" s="787"/>
      <c r="N10" s="33">
        <v>48547865289.099998</v>
      </c>
      <c r="O10" s="234"/>
      <c r="P10" s="34"/>
      <c r="Q10" s="788">
        <v>0</v>
      </c>
      <c r="R10" s="789">
        <v>0</v>
      </c>
      <c r="S10" s="797"/>
      <c r="T10" s="798"/>
      <c r="U10" s="799"/>
    </row>
    <row r="11" spans="1:21" ht="39.75" customHeight="1" x14ac:dyDescent="0.25">
      <c r="B11" s="264" t="s">
        <v>162</v>
      </c>
      <c r="C11" s="266"/>
      <c r="D11" s="784" t="s">
        <v>151</v>
      </c>
      <c r="E11" s="785"/>
      <c r="F11" s="79" t="s">
        <v>152</v>
      </c>
      <c r="G11" s="786"/>
      <c r="H11" s="786"/>
      <c r="I11" s="786"/>
      <c r="J11" s="787" t="s">
        <v>163</v>
      </c>
      <c r="K11" s="787"/>
      <c r="L11" s="787"/>
      <c r="M11" s="787"/>
      <c r="N11" s="33">
        <v>49940241269.099998</v>
      </c>
      <c r="O11" s="234"/>
      <c r="P11" s="34"/>
      <c r="Q11" s="788">
        <v>0</v>
      </c>
      <c r="R11" s="789">
        <v>0</v>
      </c>
      <c r="S11" s="235"/>
      <c r="T11" s="236"/>
      <c r="U11" s="237"/>
    </row>
    <row r="12" spans="1:21" ht="39.75" customHeight="1" x14ac:dyDescent="0.25">
      <c r="B12" s="264" t="s">
        <v>164</v>
      </c>
      <c r="C12" s="266"/>
      <c r="D12" s="784" t="s">
        <v>151</v>
      </c>
      <c r="E12" s="785"/>
      <c r="F12" s="79" t="s">
        <v>152</v>
      </c>
      <c r="G12" s="786"/>
      <c r="H12" s="786"/>
      <c r="I12" s="786"/>
      <c r="J12" s="787" t="s">
        <v>165</v>
      </c>
      <c r="K12" s="787"/>
      <c r="L12" s="787"/>
      <c r="M12" s="787"/>
      <c r="N12" s="33">
        <v>42430490883.199997</v>
      </c>
      <c r="O12" s="234"/>
      <c r="P12" s="34"/>
      <c r="Q12" s="788">
        <v>0</v>
      </c>
      <c r="R12" s="789">
        <v>0</v>
      </c>
      <c r="S12" s="235"/>
      <c r="T12" s="236"/>
      <c r="U12" s="237"/>
    </row>
    <row r="13" spans="1:21" ht="39.75" customHeight="1" x14ac:dyDescent="0.25">
      <c r="B13" s="264" t="s">
        <v>166</v>
      </c>
      <c r="C13" s="266"/>
      <c r="D13" s="784" t="s">
        <v>151</v>
      </c>
      <c r="E13" s="785"/>
      <c r="F13" s="79" t="s">
        <v>152</v>
      </c>
      <c r="G13" s="786"/>
      <c r="H13" s="786"/>
      <c r="I13" s="786"/>
      <c r="J13" s="787" t="s">
        <v>167</v>
      </c>
      <c r="K13" s="787"/>
      <c r="L13" s="787"/>
      <c r="M13" s="787"/>
      <c r="N13" s="33">
        <v>24948005269.599998</v>
      </c>
      <c r="O13" s="234"/>
      <c r="P13" s="35"/>
      <c r="Q13" s="788">
        <v>0</v>
      </c>
      <c r="R13" s="789">
        <v>0</v>
      </c>
      <c r="S13" s="235"/>
      <c r="T13" s="236"/>
      <c r="U13" s="237"/>
    </row>
    <row r="14" spans="1:21" ht="39.75" customHeight="1" x14ac:dyDescent="0.25">
      <c r="B14" s="804"/>
      <c r="C14" s="805"/>
      <c r="D14" s="806"/>
      <c r="E14" s="807"/>
      <c r="F14" s="36"/>
      <c r="G14" s="808"/>
      <c r="H14" s="808"/>
      <c r="I14" s="808"/>
      <c r="J14" s="809"/>
      <c r="K14" s="809"/>
      <c r="L14" s="810"/>
      <c r="M14" s="810"/>
      <c r="N14" s="110">
        <f>SUM(N6:N13)</f>
        <v>280370978115.09998</v>
      </c>
      <c r="O14" s="37"/>
      <c r="P14" s="38"/>
      <c r="Q14" s="811">
        <v>0</v>
      </c>
      <c r="R14" s="812">
        <v>0</v>
      </c>
      <c r="S14" s="800"/>
      <c r="T14" s="800"/>
      <c r="U14" s="800"/>
    </row>
    <row r="15" spans="1:21" ht="39.75" customHeight="1" x14ac:dyDescent="0.2">
      <c r="B15" s="264"/>
      <c r="C15" s="266"/>
      <c r="D15" s="784" t="s">
        <v>151</v>
      </c>
      <c r="E15" s="785"/>
      <c r="F15" s="79" t="s">
        <v>152</v>
      </c>
      <c r="G15" s="801">
        <v>3111530718</v>
      </c>
      <c r="H15" s="801"/>
      <c r="I15" s="801"/>
      <c r="J15" s="498"/>
      <c r="K15" s="498"/>
      <c r="L15" s="787" t="s">
        <v>168</v>
      </c>
      <c r="M15" s="787"/>
      <c r="N15" s="108"/>
      <c r="O15" s="59">
        <f>123.78/111.82</f>
        <v>1.1069576104453587</v>
      </c>
      <c r="P15" s="39" t="s">
        <v>169</v>
      </c>
      <c r="Q15" s="802">
        <f t="shared" ref="Q15:Q78" si="0">+G15/O15</f>
        <v>2810885158.2384872</v>
      </c>
      <c r="R15" s="803"/>
      <c r="S15" s="258"/>
      <c r="T15" s="258"/>
      <c r="U15" s="258"/>
    </row>
    <row r="16" spans="1:21" ht="39.75" customHeight="1" x14ac:dyDescent="0.2">
      <c r="B16" s="264"/>
      <c r="C16" s="266"/>
      <c r="D16" s="784" t="s">
        <v>151</v>
      </c>
      <c r="E16" s="785"/>
      <c r="F16" s="79" t="s">
        <v>152</v>
      </c>
      <c r="G16" s="813">
        <v>5503863348.5</v>
      </c>
      <c r="H16" s="814"/>
      <c r="I16" s="815"/>
      <c r="J16" s="816"/>
      <c r="K16" s="816"/>
      <c r="L16" s="787" t="s">
        <v>170</v>
      </c>
      <c r="M16" s="787"/>
      <c r="N16" s="32"/>
      <c r="O16" s="59">
        <f>123.78/111.82</f>
        <v>1.1069576104453587</v>
      </c>
      <c r="P16" s="39" t="s">
        <v>169</v>
      </c>
      <c r="Q16" s="802">
        <f t="shared" si="0"/>
        <v>4972063335.1855707</v>
      </c>
      <c r="R16" s="803"/>
      <c r="S16" s="258"/>
      <c r="T16" s="258"/>
      <c r="U16" s="258"/>
    </row>
    <row r="17" spans="2:21" ht="39.75" customHeight="1" x14ac:dyDescent="0.2">
      <c r="B17" s="264"/>
      <c r="C17" s="266"/>
      <c r="D17" s="784" t="s">
        <v>151</v>
      </c>
      <c r="E17" s="785"/>
      <c r="F17" s="79" t="s">
        <v>152</v>
      </c>
      <c r="G17" s="813">
        <v>263457714</v>
      </c>
      <c r="H17" s="814"/>
      <c r="I17" s="815"/>
      <c r="J17" s="816"/>
      <c r="K17" s="816"/>
      <c r="L17" s="787" t="s">
        <v>171</v>
      </c>
      <c r="M17" s="787"/>
      <c r="N17" s="32"/>
      <c r="O17" s="59">
        <f>123.78/111.82</f>
        <v>1.1069576104453587</v>
      </c>
      <c r="P17" s="39" t="s">
        <v>169</v>
      </c>
      <c r="Q17" s="802">
        <f t="shared" si="0"/>
        <v>238001628.53029567</v>
      </c>
      <c r="R17" s="803"/>
      <c r="S17" s="258"/>
      <c r="T17" s="258"/>
      <c r="U17" s="258"/>
    </row>
    <row r="18" spans="2:21" ht="39.75" customHeight="1" x14ac:dyDescent="0.2">
      <c r="B18" s="264"/>
      <c r="C18" s="266"/>
      <c r="D18" s="784" t="s">
        <v>151</v>
      </c>
      <c r="E18" s="785"/>
      <c r="F18" s="79" t="s">
        <v>152</v>
      </c>
      <c r="G18" s="813">
        <v>1636965150</v>
      </c>
      <c r="H18" s="814"/>
      <c r="I18" s="815"/>
      <c r="J18" s="817"/>
      <c r="K18" s="787"/>
      <c r="L18" s="787" t="s">
        <v>172</v>
      </c>
      <c r="M18" s="787"/>
      <c r="N18" s="32"/>
      <c r="O18" s="59">
        <f>123.78/111.82</f>
        <v>1.1069576104453587</v>
      </c>
      <c r="P18" s="39" t="s">
        <v>169</v>
      </c>
      <c r="Q18" s="802">
        <f t="shared" si="0"/>
        <v>1478796599.3940861</v>
      </c>
      <c r="R18" s="803"/>
      <c r="S18" s="258"/>
      <c r="T18" s="258"/>
      <c r="U18" s="258"/>
    </row>
    <row r="19" spans="2:21" ht="33.75" customHeight="1" x14ac:dyDescent="0.2">
      <c r="B19" s="264"/>
      <c r="C19" s="266"/>
      <c r="D19" s="784" t="s">
        <v>151</v>
      </c>
      <c r="E19" s="785"/>
      <c r="F19" s="79" t="s">
        <v>152</v>
      </c>
      <c r="G19" s="813">
        <v>2728275250</v>
      </c>
      <c r="H19" s="814"/>
      <c r="I19" s="815"/>
      <c r="J19" s="816"/>
      <c r="K19" s="816"/>
      <c r="L19" s="787" t="s">
        <v>173</v>
      </c>
      <c r="M19" s="787"/>
      <c r="N19" s="32"/>
      <c r="O19" s="111">
        <f>124.62/111.82</f>
        <v>1.1144696834197818</v>
      </c>
      <c r="P19" s="40" t="s">
        <v>174</v>
      </c>
      <c r="Q19" s="802">
        <f t="shared" si="0"/>
        <v>2448047973.4793773</v>
      </c>
      <c r="R19" s="803"/>
      <c r="S19" s="258"/>
      <c r="T19" s="258"/>
      <c r="U19" s="258"/>
    </row>
    <row r="20" spans="2:21" ht="30" customHeight="1" x14ac:dyDescent="0.2">
      <c r="B20" s="264"/>
      <c r="C20" s="266"/>
      <c r="D20" s="784" t="s">
        <v>151</v>
      </c>
      <c r="E20" s="785"/>
      <c r="F20" s="79" t="s">
        <v>152</v>
      </c>
      <c r="G20" s="813">
        <v>621675000</v>
      </c>
      <c r="H20" s="814"/>
      <c r="I20" s="815"/>
      <c r="J20" s="818"/>
      <c r="K20" s="818"/>
      <c r="L20" s="787" t="s">
        <v>175</v>
      </c>
      <c r="M20" s="787"/>
      <c r="N20" s="32"/>
      <c r="O20" s="111">
        <f>125.37/111.82</f>
        <v>1.1211768914326596</v>
      </c>
      <c r="P20" s="40" t="s">
        <v>176</v>
      </c>
      <c r="Q20" s="802">
        <f t="shared" si="0"/>
        <v>554484314.42928934</v>
      </c>
      <c r="R20" s="803"/>
      <c r="S20" s="258"/>
      <c r="T20" s="258"/>
      <c r="U20" s="258"/>
    </row>
    <row r="21" spans="2:21" ht="30" customHeight="1" x14ac:dyDescent="0.2">
      <c r="B21" s="264"/>
      <c r="C21" s="266"/>
      <c r="D21" s="784" t="s">
        <v>151</v>
      </c>
      <c r="E21" s="785"/>
      <c r="F21" s="79" t="s">
        <v>152</v>
      </c>
      <c r="G21" s="813">
        <v>764295785</v>
      </c>
      <c r="H21" s="814"/>
      <c r="I21" s="815"/>
      <c r="J21" s="818"/>
      <c r="K21" s="818"/>
      <c r="L21" s="787" t="s">
        <v>177</v>
      </c>
      <c r="M21" s="787"/>
      <c r="N21" s="32"/>
      <c r="O21" s="111">
        <f>125.37/111.82</f>
        <v>1.1211768914326596</v>
      </c>
      <c r="P21" s="40" t="s">
        <v>176</v>
      </c>
      <c r="Q21" s="802">
        <f t="shared" si="0"/>
        <v>681690633.15545988</v>
      </c>
      <c r="R21" s="803"/>
      <c r="S21" s="258"/>
      <c r="T21" s="258"/>
      <c r="U21" s="258"/>
    </row>
    <row r="22" spans="2:21" ht="30" customHeight="1" x14ac:dyDescent="0.2">
      <c r="B22" s="264"/>
      <c r="C22" s="266"/>
      <c r="D22" s="784" t="s">
        <v>151</v>
      </c>
      <c r="E22" s="785"/>
      <c r="F22" s="79" t="s">
        <v>152</v>
      </c>
      <c r="G22" s="813">
        <v>872199750</v>
      </c>
      <c r="H22" s="814"/>
      <c r="I22" s="815"/>
      <c r="J22" s="818"/>
      <c r="K22" s="818"/>
      <c r="L22" s="787" t="s">
        <v>178</v>
      </c>
      <c r="M22" s="787"/>
      <c r="N22" s="32"/>
      <c r="O22" s="111">
        <f>125.37/111.82</f>
        <v>1.1211768914326596</v>
      </c>
      <c r="P22" s="40" t="s">
        <v>176</v>
      </c>
      <c r="Q22" s="802">
        <f t="shared" si="0"/>
        <v>777932328.66714525</v>
      </c>
      <c r="R22" s="803"/>
      <c r="S22" s="258"/>
      <c r="T22" s="258"/>
      <c r="U22" s="258"/>
    </row>
    <row r="23" spans="2:21" ht="30" customHeight="1" x14ac:dyDescent="0.2">
      <c r="B23" s="264"/>
      <c r="C23" s="266"/>
      <c r="D23" s="784" t="s">
        <v>151</v>
      </c>
      <c r="E23" s="785"/>
      <c r="F23" s="79" t="s">
        <v>152</v>
      </c>
      <c r="G23" s="813">
        <v>19781458</v>
      </c>
      <c r="H23" s="814"/>
      <c r="I23" s="815"/>
      <c r="J23" s="818"/>
      <c r="K23" s="818"/>
      <c r="L23" s="787" t="s">
        <v>178</v>
      </c>
      <c r="M23" s="787"/>
      <c r="N23" s="32"/>
      <c r="O23" s="111">
        <f>125.37/111.82</f>
        <v>1.1211768914326596</v>
      </c>
      <c r="P23" s="40" t="s">
        <v>176</v>
      </c>
      <c r="Q23" s="802">
        <f t="shared" si="0"/>
        <v>17643476.378399935</v>
      </c>
      <c r="R23" s="803"/>
      <c r="S23" s="258"/>
      <c r="T23" s="258"/>
      <c r="U23" s="258"/>
    </row>
    <row r="24" spans="2:21" ht="30" customHeight="1" x14ac:dyDescent="0.2">
      <c r="B24" s="264"/>
      <c r="C24" s="266"/>
      <c r="D24" s="784" t="s">
        <v>151</v>
      </c>
      <c r="E24" s="785"/>
      <c r="F24" s="79" t="s">
        <v>152</v>
      </c>
      <c r="G24" s="813">
        <v>686624625</v>
      </c>
      <c r="H24" s="814"/>
      <c r="I24" s="815"/>
      <c r="J24" s="819"/>
      <c r="K24" s="819"/>
      <c r="L24" s="787" t="s">
        <v>179</v>
      </c>
      <c r="M24" s="787"/>
      <c r="N24" s="32"/>
      <c r="O24" s="111">
        <f>125.37/111.82</f>
        <v>1.1211768914326596</v>
      </c>
      <c r="P24" s="40" t="s">
        <v>176</v>
      </c>
      <c r="Q24" s="802">
        <f t="shared" si="0"/>
        <v>612414178.57142854</v>
      </c>
      <c r="R24" s="803"/>
      <c r="S24" s="258"/>
      <c r="T24" s="258"/>
      <c r="U24" s="258"/>
    </row>
    <row r="25" spans="2:21" ht="30" customHeight="1" x14ac:dyDescent="0.2">
      <c r="B25" s="264"/>
      <c r="C25" s="266"/>
      <c r="D25" s="784" t="s">
        <v>151</v>
      </c>
      <c r="E25" s="785"/>
      <c r="F25" s="79" t="s">
        <v>152</v>
      </c>
      <c r="G25" s="813">
        <v>2047764587</v>
      </c>
      <c r="H25" s="814"/>
      <c r="I25" s="815"/>
      <c r="J25" s="787"/>
      <c r="K25" s="787"/>
      <c r="L25" s="793" t="s">
        <v>180</v>
      </c>
      <c r="M25" s="793"/>
      <c r="N25" s="32"/>
      <c r="O25" s="111">
        <f>126.15/111.82</f>
        <v>1.1281523877660526</v>
      </c>
      <c r="P25" s="40" t="s">
        <v>181</v>
      </c>
      <c r="Q25" s="802">
        <f t="shared" si="0"/>
        <v>1815148918.8929052</v>
      </c>
      <c r="R25" s="803"/>
      <c r="S25" s="258"/>
      <c r="T25" s="258"/>
      <c r="U25" s="258"/>
    </row>
    <row r="26" spans="2:21" ht="30" customHeight="1" x14ac:dyDescent="0.2">
      <c r="B26" s="264"/>
      <c r="C26" s="266"/>
      <c r="D26" s="784" t="s">
        <v>151</v>
      </c>
      <c r="E26" s="785"/>
      <c r="F26" s="79" t="s">
        <v>152</v>
      </c>
      <c r="G26" s="813">
        <v>3071646881</v>
      </c>
      <c r="H26" s="814"/>
      <c r="I26" s="815"/>
      <c r="J26" s="819"/>
      <c r="K26" s="819"/>
      <c r="L26" s="793" t="s">
        <v>182</v>
      </c>
      <c r="M26" s="793"/>
      <c r="N26" s="32"/>
      <c r="O26" s="111">
        <f>126.15/111.82</f>
        <v>1.1281523877660526</v>
      </c>
      <c r="P26" s="40" t="s">
        <v>181</v>
      </c>
      <c r="Q26" s="802">
        <f t="shared" si="0"/>
        <v>2722723378.7825603</v>
      </c>
      <c r="R26" s="803"/>
      <c r="S26" s="258"/>
      <c r="T26" s="258"/>
      <c r="U26" s="258"/>
    </row>
    <row r="27" spans="2:21" ht="30" customHeight="1" x14ac:dyDescent="0.2">
      <c r="B27" s="264"/>
      <c r="C27" s="266"/>
      <c r="D27" s="784" t="s">
        <v>151</v>
      </c>
      <c r="E27" s="785"/>
      <c r="F27" s="79" t="s">
        <v>152</v>
      </c>
      <c r="G27" s="813">
        <v>3071646881</v>
      </c>
      <c r="H27" s="814"/>
      <c r="I27" s="815"/>
      <c r="J27" s="817"/>
      <c r="K27" s="787"/>
      <c r="L27" s="793" t="s">
        <v>183</v>
      </c>
      <c r="M27" s="793"/>
      <c r="N27" s="32"/>
      <c r="O27" s="111">
        <f>127.78/111.82</f>
        <v>1.1427293865140404</v>
      </c>
      <c r="P27" s="40" t="s">
        <v>184</v>
      </c>
      <c r="Q27" s="802">
        <f t="shared" si="0"/>
        <v>2687991502.8441072</v>
      </c>
      <c r="R27" s="803"/>
      <c r="S27" s="819"/>
      <c r="T27" s="819"/>
      <c r="U27" s="819"/>
    </row>
    <row r="28" spans="2:21" ht="30" customHeight="1" x14ac:dyDescent="0.2">
      <c r="B28" s="264"/>
      <c r="C28" s="266"/>
      <c r="D28" s="784" t="s">
        <v>151</v>
      </c>
      <c r="E28" s="785"/>
      <c r="F28" s="79" t="s">
        <v>152</v>
      </c>
      <c r="G28" s="813">
        <v>1769000000</v>
      </c>
      <c r="H28" s="814"/>
      <c r="I28" s="815"/>
      <c r="J28" s="817"/>
      <c r="K28" s="787"/>
      <c r="L28" s="793" t="s">
        <v>185</v>
      </c>
      <c r="M28" s="793"/>
      <c r="N28" s="32"/>
      <c r="O28" s="111">
        <f>127.78/111.82</f>
        <v>1.1427293865140404</v>
      </c>
      <c r="P28" s="40" t="s">
        <v>184</v>
      </c>
      <c r="Q28" s="802">
        <f t="shared" si="0"/>
        <v>1548048051.3382375</v>
      </c>
      <c r="R28" s="803"/>
      <c r="S28" s="819"/>
      <c r="T28" s="819"/>
      <c r="U28" s="819"/>
    </row>
    <row r="29" spans="2:21" ht="30" customHeight="1" x14ac:dyDescent="0.2">
      <c r="B29" s="264"/>
      <c r="C29" s="266"/>
      <c r="D29" s="784" t="s">
        <v>151</v>
      </c>
      <c r="E29" s="785"/>
      <c r="F29" s="79" t="s">
        <v>152</v>
      </c>
      <c r="G29" s="813">
        <v>2653500000</v>
      </c>
      <c r="H29" s="814"/>
      <c r="I29" s="815"/>
      <c r="J29" s="817"/>
      <c r="K29" s="787"/>
      <c r="L29" s="793" t="s">
        <v>186</v>
      </c>
      <c r="M29" s="793"/>
      <c r="N29" s="32"/>
      <c r="O29" s="111">
        <f>127.78/111.82</f>
        <v>1.1427293865140404</v>
      </c>
      <c r="P29" s="40" t="s">
        <v>184</v>
      </c>
      <c r="Q29" s="802">
        <f t="shared" si="0"/>
        <v>2322072077.0073562</v>
      </c>
      <c r="R29" s="803"/>
      <c r="S29" s="819"/>
      <c r="T29" s="819"/>
      <c r="U29" s="819"/>
    </row>
    <row r="30" spans="2:21" ht="30" customHeight="1" x14ac:dyDescent="0.2">
      <c r="B30" s="264"/>
      <c r="C30" s="266"/>
      <c r="D30" s="784" t="s">
        <v>151</v>
      </c>
      <c r="E30" s="785"/>
      <c r="F30" s="79" t="s">
        <v>152</v>
      </c>
      <c r="G30" s="813">
        <v>2653500000</v>
      </c>
      <c r="H30" s="814"/>
      <c r="I30" s="815"/>
      <c r="J30" s="787"/>
      <c r="K30" s="787"/>
      <c r="L30" s="793" t="s">
        <v>187</v>
      </c>
      <c r="M30" s="793"/>
      <c r="N30" s="32"/>
      <c r="O30" s="111">
        <f>129.41/111.82</f>
        <v>1.1573063852620282</v>
      </c>
      <c r="P30" s="40" t="s">
        <v>188</v>
      </c>
      <c r="Q30" s="802">
        <f t="shared" si="0"/>
        <v>2292824124.8744302</v>
      </c>
      <c r="R30" s="803"/>
      <c r="S30" s="819"/>
      <c r="T30" s="819"/>
      <c r="U30" s="819"/>
    </row>
    <row r="31" spans="2:21" ht="30" customHeight="1" x14ac:dyDescent="0.2">
      <c r="B31" s="264"/>
      <c r="C31" s="266"/>
      <c r="D31" s="784" t="s">
        <v>151</v>
      </c>
      <c r="E31" s="785"/>
      <c r="F31" s="79" t="s">
        <v>152</v>
      </c>
      <c r="G31" s="813">
        <v>2465000000</v>
      </c>
      <c r="H31" s="814"/>
      <c r="I31" s="815"/>
      <c r="J31" s="787"/>
      <c r="K31" s="787"/>
      <c r="L31" s="793" t="s">
        <v>189</v>
      </c>
      <c r="M31" s="793"/>
      <c r="N31" s="32"/>
      <c r="O31" s="111">
        <f>129.41/111.82</f>
        <v>1.1573063852620282</v>
      </c>
      <c r="P31" s="40" t="s">
        <v>188</v>
      </c>
      <c r="Q31" s="802">
        <f t="shared" si="0"/>
        <v>2129945908.3532958</v>
      </c>
      <c r="R31" s="803"/>
      <c r="S31" s="819"/>
      <c r="T31" s="819"/>
      <c r="U31" s="819"/>
    </row>
    <row r="32" spans="2:21" ht="30" customHeight="1" x14ac:dyDescent="0.2">
      <c r="B32" s="264"/>
      <c r="C32" s="266"/>
      <c r="D32" s="784" t="s">
        <v>151</v>
      </c>
      <c r="E32" s="785"/>
      <c r="F32" s="79" t="s">
        <v>152</v>
      </c>
      <c r="G32" s="813">
        <v>3697500000</v>
      </c>
      <c r="H32" s="814"/>
      <c r="I32" s="815"/>
      <c r="J32" s="819"/>
      <c r="K32" s="819"/>
      <c r="L32" s="793" t="s">
        <v>190</v>
      </c>
      <c r="M32" s="793"/>
      <c r="N32" s="32"/>
      <c r="O32" s="111">
        <f>129.41/111.82</f>
        <v>1.1573063852620282</v>
      </c>
      <c r="P32" s="40" t="s">
        <v>188</v>
      </c>
      <c r="Q32" s="802">
        <f t="shared" si="0"/>
        <v>3194918862.5299435</v>
      </c>
      <c r="R32" s="803"/>
      <c r="S32" s="819"/>
      <c r="T32" s="819"/>
      <c r="U32" s="819"/>
    </row>
    <row r="33" spans="2:21" ht="30" customHeight="1" x14ac:dyDescent="0.2">
      <c r="B33" s="264"/>
      <c r="C33" s="266"/>
      <c r="D33" s="784" t="s">
        <v>151</v>
      </c>
      <c r="E33" s="785"/>
      <c r="F33" s="79" t="s">
        <v>152</v>
      </c>
      <c r="G33" s="813">
        <v>3549440000</v>
      </c>
      <c r="H33" s="814"/>
      <c r="I33" s="815"/>
      <c r="J33" s="817"/>
      <c r="K33" s="787"/>
      <c r="L33" s="793" t="s">
        <v>191</v>
      </c>
      <c r="M33" s="793"/>
      <c r="N33" s="32"/>
      <c r="O33" s="111">
        <f>129.41/111.82</f>
        <v>1.1573063852620282</v>
      </c>
      <c r="P33" s="40" t="s">
        <v>188</v>
      </c>
      <c r="Q33" s="802">
        <f t="shared" si="0"/>
        <v>3066983855.9616723</v>
      </c>
      <c r="R33" s="803"/>
      <c r="S33" s="819"/>
      <c r="T33" s="819"/>
      <c r="U33" s="819"/>
    </row>
    <row r="34" spans="2:21" ht="30" customHeight="1" x14ac:dyDescent="0.2">
      <c r="B34" s="264"/>
      <c r="C34" s="266"/>
      <c r="D34" s="784" t="s">
        <v>151</v>
      </c>
      <c r="E34" s="785"/>
      <c r="F34" s="79" t="s">
        <v>152</v>
      </c>
      <c r="G34" s="813">
        <v>15478119</v>
      </c>
      <c r="H34" s="814"/>
      <c r="I34" s="815"/>
      <c r="J34" s="787"/>
      <c r="K34" s="787"/>
      <c r="L34" s="793" t="s">
        <v>192</v>
      </c>
      <c r="M34" s="793"/>
      <c r="N34" s="32"/>
      <c r="O34" s="111">
        <f>130.63/111.82</f>
        <v>1.1682167769629763</v>
      </c>
      <c r="P34" s="40" t="s">
        <v>193</v>
      </c>
      <c r="Q34" s="802">
        <f t="shared" si="0"/>
        <v>13249355.17553395</v>
      </c>
      <c r="R34" s="803"/>
      <c r="S34" s="819"/>
      <c r="T34" s="819"/>
      <c r="U34" s="819"/>
    </row>
    <row r="35" spans="2:21" ht="30" customHeight="1" x14ac:dyDescent="0.2">
      <c r="B35" s="264"/>
      <c r="C35" s="266"/>
      <c r="D35" s="784" t="s">
        <v>151</v>
      </c>
      <c r="E35" s="785"/>
      <c r="F35" s="79" t="s">
        <v>152</v>
      </c>
      <c r="G35" s="813">
        <v>2068530699</v>
      </c>
      <c r="H35" s="814"/>
      <c r="I35" s="815"/>
      <c r="J35" s="787"/>
      <c r="K35" s="787"/>
      <c r="L35" s="793" t="s">
        <v>194</v>
      </c>
      <c r="M35" s="793"/>
      <c r="N35" s="32"/>
      <c r="O35" s="111">
        <f>130.63/111.82</f>
        <v>1.1682167769629763</v>
      </c>
      <c r="P35" s="40" t="s">
        <v>193</v>
      </c>
      <c r="Q35" s="802">
        <f t="shared" si="0"/>
        <v>1770673679.5696239</v>
      </c>
      <c r="R35" s="803"/>
      <c r="S35" s="819"/>
      <c r="T35" s="819"/>
      <c r="U35" s="819"/>
    </row>
    <row r="36" spans="2:21" ht="30" customHeight="1" x14ac:dyDescent="0.2">
      <c r="B36" s="264"/>
      <c r="C36" s="266"/>
      <c r="D36" s="784" t="s">
        <v>151</v>
      </c>
      <c r="E36" s="785"/>
      <c r="F36" s="79" t="s">
        <v>152</v>
      </c>
      <c r="G36" s="813">
        <v>3102796048</v>
      </c>
      <c r="H36" s="814"/>
      <c r="I36" s="815"/>
      <c r="J36" s="787"/>
      <c r="K36" s="787"/>
      <c r="L36" s="793" t="s">
        <v>195</v>
      </c>
      <c r="M36" s="793"/>
      <c r="N36" s="32"/>
      <c r="O36" s="111">
        <f>130.63/111.82</f>
        <v>1.1682167769629763</v>
      </c>
      <c r="P36" s="40" t="s">
        <v>193</v>
      </c>
      <c r="Q36" s="802">
        <f t="shared" si="0"/>
        <v>2656010518.9264331</v>
      </c>
      <c r="R36" s="803"/>
      <c r="S36" s="819"/>
      <c r="T36" s="819"/>
      <c r="U36" s="819"/>
    </row>
    <row r="37" spans="2:21" ht="30" customHeight="1" x14ac:dyDescent="0.2">
      <c r="B37" s="264"/>
      <c r="C37" s="266"/>
      <c r="D37" s="784" t="s">
        <v>151</v>
      </c>
      <c r="E37" s="785"/>
      <c r="F37" s="79" t="s">
        <v>152</v>
      </c>
      <c r="G37" s="813">
        <v>3144320000</v>
      </c>
      <c r="H37" s="814"/>
      <c r="I37" s="815"/>
      <c r="J37" s="817"/>
      <c r="K37" s="787"/>
      <c r="L37" s="793" t="s">
        <v>196</v>
      </c>
      <c r="M37" s="793"/>
      <c r="N37" s="32"/>
      <c r="O37" s="111">
        <f>130.63/111.82</f>
        <v>1.1682167769629763</v>
      </c>
      <c r="P37" s="40" t="s">
        <v>193</v>
      </c>
      <c r="Q37" s="802">
        <f t="shared" si="0"/>
        <v>2691555250.7081065</v>
      </c>
      <c r="R37" s="803"/>
      <c r="S37" s="819"/>
      <c r="T37" s="819"/>
      <c r="U37" s="819"/>
    </row>
    <row r="38" spans="2:21" ht="30" customHeight="1" x14ac:dyDescent="0.2">
      <c r="B38" s="264"/>
      <c r="C38" s="266"/>
      <c r="D38" s="784" t="s">
        <v>151</v>
      </c>
      <c r="E38" s="785"/>
      <c r="F38" s="79" t="s">
        <v>152</v>
      </c>
      <c r="G38" s="813">
        <v>2453430908</v>
      </c>
      <c r="H38" s="814"/>
      <c r="I38" s="815"/>
      <c r="J38" s="787"/>
      <c r="K38" s="787"/>
      <c r="L38" s="793" t="s">
        <v>197</v>
      </c>
      <c r="M38" s="793"/>
      <c r="N38" s="32"/>
      <c r="O38" s="111">
        <f>131.28/111.82</f>
        <v>1.1740296905741372</v>
      </c>
      <c r="P38" s="40" t="s">
        <v>198</v>
      </c>
      <c r="Q38" s="802">
        <f t="shared" si="0"/>
        <v>2089752011.9786713</v>
      </c>
      <c r="R38" s="803"/>
      <c r="S38" s="819"/>
      <c r="T38" s="819"/>
      <c r="U38" s="819"/>
    </row>
    <row r="39" spans="2:21" ht="30" customHeight="1" x14ac:dyDescent="0.2">
      <c r="B39" s="264"/>
      <c r="C39" s="266"/>
      <c r="D39" s="784" t="s">
        <v>151</v>
      </c>
      <c r="E39" s="785"/>
      <c r="F39" s="79" t="s">
        <v>152</v>
      </c>
      <c r="G39" s="813">
        <v>3884800000</v>
      </c>
      <c r="H39" s="814"/>
      <c r="I39" s="815"/>
      <c r="J39" s="787"/>
      <c r="K39" s="787"/>
      <c r="L39" s="793" t="s">
        <v>199</v>
      </c>
      <c r="M39" s="793"/>
      <c r="N39" s="32"/>
      <c r="O39" s="111">
        <f>131.28/111.82</f>
        <v>1.1740296905741372</v>
      </c>
      <c r="P39" s="40" t="s">
        <v>198</v>
      </c>
      <c r="Q39" s="802">
        <f t="shared" si="0"/>
        <v>3308945277.2699566</v>
      </c>
      <c r="R39" s="803"/>
      <c r="S39" s="819"/>
      <c r="T39" s="819"/>
      <c r="U39" s="819"/>
    </row>
    <row r="40" spans="2:21" ht="30" customHeight="1" x14ac:dyDescent="0.2">
      <c r="B40" s="264"/>
      <c r="C40" s="266"/>
      <c r="D40" s="784" t="s">
        <v>151</v>
      </c>
      <c r="E40" s="785"/>
      <c r="F40" s="79" t="s">
        <v>152</v>
      </c>
      <c r="G40" s="813">
        <v>3680146362</v>
      </c>
      <c r="H40" s="814"/>
      <c r="I40" s="815"/>
      <c r="J40" s="787"/>
      <c r="K40" s="787"/>
      <c r="L40" s="793" t="s">
        <v>199</v>
      </c>
      <c r="M40" s="793"/>
      <c r="N40" s="32"/>
      <c r="O40" s="111">
        <f>131.28/111.82</f>
        <v>1.1740296905741372</v>
      </c>
      <c r="P40" s="40" t="s">
        <v>198</v>
      </c>
      <c r="Q40" s="802">
        <f t="shared" si="0"/>
        <v>3134628017.9680066</v>
      </c>
      <c r="R40" s="803"/>
      <c r="S40" s="819"/>
      <c r="T40" s="819"/>
      <c r="U40" s="819"/>
    </row>
    <row r="41" spans="2:21" ht="30" customHeight="1" x14ac:dyDescent="0.2">
      <c r="B41" s="264"/>
      <c r="C41" s="266"/>
      <c r="D41" s="784" t="s">
        <v>151</v>
      </c>
      <c r="E41" s="785"/>
      <c r="F41" s="79" t="s">
        <v>152</v>
      </c>
      <c r="G41" s="813">
        <v>1524124667</v>
      </c>
      <c r="H41" s="814"/>
      <c r="I41" s="815"/>
      <c r="J41" s="787"/>
      <c r="K41" s="787"/>
      <c r="L41" s="793" t="s">
        <v>200</v>
      </c>
      <c r="M41" s="793"/>
      <c r="N41" s="32"/>
      <c r="O41" s="111">
        <f>131.95/111.82</f>
        <v>1.1800214630656412</v>
      </c>
      <c r="P41" s="40" t="s">
        <v>201</v>
      </c>
      <c r="Q41" s="802">
        <f t="shared" si="0"/>
        <v>1291607580.6285715</v>
      </c>
      <c r="R41" s="803"/>
      <c r="S41" s="819"/>
      <c r="T41" s="819"/>
      <c r="U41" s="819"/>
    </row>
    <row r="42" spans="2:21" ht="30" customHeight="1" x14ac:dyDescent="0.2">
      <c r="B42" s="264"/>
      <c r="C42" s="266"/>
      <c r="D42" s="784" t="s">
        <v>151</v>
      </c>
      <c r="E42" s="785"/>
      <c r="F42" s="79" t="s">
        <v>152</v>
      </c>
      <c r="G42" s="801">
        <v>2286187000</v>
      </c>
      <c r="H42" s="801"/>
      <c r="I42" s="801"/>
      <c r="J42" s="787"/>
      <c r="K42" s="787"/>
      <c r="L42" s="793" t="s">
        <v>202</v>
      </c>
      <c r="M42" s="793"/>
      <c r="N42" s="32"/>
      <c r="O42" s="111">
        <f>131.95/111.82</f>
        <v>1.1800214630656412</v>
      </c>
      <c r="P42" s="40" t="s">
        <v>201</v>
      </c>
      <c r="Q42" s="802">
        <f t="shared" si="0"/>
        <v>1937411370.5191362</v>
      </c>
      <c r="R42" s="803"/>
      <c r="S42" s="258"/>
      <c r="T42" s="258"/>
      <c r="U42" s="258"/>
    </row>
    <row r="43" spans="2:21" ht="30" customHeight="1" x14ac:dyDescent="0.2">
      <c r="B43" s="264"/>
      <c r="C43" s="266"/>
      <c r="D43" s="784" t="s">
        <v>151</v>
      </c>
      <c r="E43" s="785"/>
      <c r="F43" s="79" t="s">
        <v>152</v>
      </c>
      <c r="G43" s="801">
        <v>2172591291</v>
      </c>
      <c r="H43" s="801"/>
      <c r="I43" s="801"/>
      <c r="J43" s="787"/>
      <c r="K43" s="787"/>
      <c r="L43" s="793" t="s">
        <v>202</v>
      </c>
      <c r="M43" s="793"/>
      <c r="N43" s="32"/>
      <c r="O43" s="111">
        <f>131.95/111.82</f>
        <v>1.1800214630656412</v>
      </c>
      <c r="P43" s="40" t="s">
        <v>201</v>
      </c>
      <c r="Q43" s="802">
        <f t="shared" si="0"/>
        <v>1841145571.501478</v>
      </c>
      <c r="R43" s="803"/>
      <c r="S43" s="258"/>
      <c r="T43" s="258"/>
      <c r="U43" s="258"/>
    </row>
    <row r="44" spans="2:21" ht="30" customHeight="1" x14ac:dyDescent="0.2">
      <c r="B44" s="264"/>
      <c r="C44" s="266"/>
      <c r="D44" s="784" t="s">
        <v>151</v>
      </c>
      <c r="E44" s="785"/>
      <c r="F44" s="79" t="s">
        <v>152</v>
      </c>
      <c r="G44" s="801">
        <v>2300677333</v>
      </c>
      <c r="H44" s="801"/>
      <c r="I44" s="801"/>
      <c r="J44" s="787"/>
      <c r="K44" s="787"/>
      <c r="L44" s="793" t="s">
        <v>203</v>
      </c>
      <c r="M44" s="793"/>
      <c r="N44" s="41"/>
      <c r="O44" s="111">
        <f>132.58/111.82</f>
        <v>1.1856555177964587</v>
      </c>
      <c r="P44" s="40" t="s">
        <v>204</v>
      </c>
      <c r="Q44" s="802">
        <f t="shared" si="0"/>
        <v>1940426454.7900133</v>
      </c>
      <c r="R44" s="803"/>
      <c r="S44" s="819"/>
      <c r="T44" s="819"/>
      <c r="U44" s="819"/>
    </row>
    <row r="45" spans="2:21" ht="30" customHeight="1" x14ac:dyDescent="0.2">
      <c r="B45" s="264"/>
      <c r="C45" s="266"/>
      <c r="D45" s="784" t="s">
        <v>151</v>
      </c>
      <c r="E45" s="785"/>
      <c r="F45" s="79" t="s">
        <v>152</v>
      </c>
      <c r="G45" s="801">
        <v>3451016000</v>
      </c>
      <c r="H45" s="801"/>
      <c r="I45" s="801"/>
      <c r="J45" s="787"/>
      <c r="K45" s="787"/>
      <c r="L45" s="793" t="s">
        <v>205</v>
      </c>
      <c r="M45" s="793" t="s">
        <v>205</v>
      </c>
      <c r="N45" s="41"/>
      <c r="O45" s="111">
        <f>132.58/111.82</f>
        <v>1.1856555177964587</v>
      </c>
      <c r="P45" s="40" t="s">
        <v>204</v>
      </c>
      <c r="Q45" s="802">
        <f t="shared" si="0"/>
        <v>2910639682.6067276</v>
      </c>
      <c r="R45" s="803"/>
      <c r="S45" s="819"/>
      <c r="T45" s="819"/>
      <c r="U45" s="819"/>
    </row>
    <row r="46" spans="2:21" ht="30" customHeight="1" x14ac:dyDescent="0.2">
      <c r="B46" s="264"/>
      <c r="C46" s="266"/>
      <c r="D46" s="784" t="s">
        <v>151</v>
      </c>
      <c r="E46" s="785"/>
      <c r="F46" s="79" t="s">
        <v>152</v>
      </c>
      <c r="G46" s="801">
        <v>3451016000</v>
      </c>
      <c r="H46" s="801"/>
      <c r="I46" s="801"/>
      <c r="J46" s="787"/>
      <c r="K46" s="787"/>
      <c r="L46" s="793" t="s">
        <v>206</v>
      </c>
      <c r="M46" s="793" t="s">
        <v>206</v>
      </c>
      <c r="N46" s="41"/>
      <c r="O46" s="111">
        <f>132.58/111.82</f>
        <v>1.1856555177964587</v>
      </c>
      <c r="P46" s="40" t="s">
        <v>204</v>
      </c>
      <c r="Q46" s="802">
        <f t="shared" si="0"/>
        <v>2910639682.6067276</v>
      </c>
      <c r="R46" s="803"/>
      <c r="S46" s="819"/>
      <c r="T46" s="819"/>
      <c r="U46" s="819"/>
    </row>
    <row r="47" spans="2:21" ht="30" customHeight="1" x14ac:dyDescent="0.2">
      <c r="B47" s="264"/>
      <c r="C47" s="266"/>
      <c r="D47" s="784" t="s">
        <v>151</v>
      </c>
      <c r="E47" s="785"/>
      <c r="F47" s="79" t="s">
        <v>152</v>
      </c>
      <c r="G47" s="801">
        <v>1592666667</v>
      </c>
      <c r="H47" s="801"/>
      <c r="I47" s="801"/>
      <c r="J47" s="787"/>
      <c r="K47" s="787"/>
      <c r="L47" s="793">
        <v>42594</v>
      </c>
      <c r="M47" s="793">
        <v>42594</v>
      </c>
      <c r="N47" s="41"/>
      <c r="O47" s="111">
        <f>133.27/111.82</f>
        <v>1.1918261491683064</v>
      </c>
      <c r="P47" s="40" t="s">
        <v>207</v>
      </c>
      <c r="Q47" s="802">
        <f t="shared" si="0"/>
        <v>1336324654.4904327</v>
      </c>
      <c r="R47" s="803"/>
      <c r="S47" s="819"/>
      <c r="T47" s="819"/>
      <c r="U47" s="819"/>
    </row>
    <row r="48" spans="2:21" ht="30" customHeight="1" x14ac:dyDescent="0.2">
      <c r="B48" s="264"/>
      <c r="C48" s="266"/>
      <c r="D48" s="784" t="s">
        <v>151</v>
      </c>
      <c r="E48" s="785"/>
      <c r="F48" s="79" t="s">
        <v>152</v>
      </c>
      <c r="G48" s="801">
        <v>733125000</v>
      </c>
      <c r="H48" s="801"/>
      <c r="I48" s="801"/>
      <c r="J48" s="787"/>
      <c r="K48" s="787"/>
      <c r="L48" s="793">
        <v>42601</v>
      </c>
      <c r="M48" s="793">
        <v>42601</v>
      </c>
      <c r="N48" s="41"/>
      <c r="O48" s="111">
        <f>133.27/111.82</f>
        <v>1.1918261491683064</v>
      </c>
      <c r="P48" s="40" t="s">
        <v>207</v>
      </c>
      <c r="Q48" s="802">
        <f t="shared" si="0"/>
        <v>615127466.79672837</v>
      </c>
      <c r="R48" s="803"/>
      <c r="S48" s="819"/>
      <c r="T48" s="819"/>
      <c r="U48" s="819"/>
    </row>
    <row r="49" spans="2:21" ht="30" customHeight="1" x14ac:dyDescent="0.2">
      <c r="B49" s="264"/>
      <c r="C49" s="266"/>
      <c r="D49" s="784" t="s">
        <v>151</v>
      </c>
      <c r="E49" s="785"/>
      <c r="F49" s="79" t="s">
        <v>152</v>
      </c>
      <c r="G49" s="801">
        <v>2360000000</v>
      </c>
      <c r="H49" s="801"/>
      <c r="I49" s="801"/>
      <c r="J49" s="787"/>
      <c r="K49" s="787"/>
      <c r="L49" s="793">
        <v>42613</v>
      </c>
      <c r="M49" s="793">
        <v>42613</v>
      </c>
      <c r="N49" s="41"/>
      <c r="O49" s="111">
        <f>133.27/111.82</f>
        <v>1.1918261491683064</v>
      </c>
      <c r="P49" s="40" t="s">
        <v>207</v>
      </c>
      <c r="Q49" s="802">
        <f t="shared" si="0"/>
        <v>1980154573.4223752</v>
      </c>
      <c r="R49" s="803"/>
      <c r="S49" s="819"/>
      <c r="T49" s="819"/>
      <c r="U49" s="819"/>
    </row>
    <row r="50" spans="2:21" ht="30" customHeight="1" x14ac:dyDescent="0.2">
      <c r="B50" s="264"/>
      <c r="C50" s="266"/>
      <c r="D50" s="784" t="s">
        <v>151</v>
      </c>
      <c r="E50" s="785"/>
      <c r="F50" s="79" t="s">
        <v>152</v>
      </c>
      <c r="G50" s="801">
        <v>1655875000</v>
      </c>
      <c r="H50" s="801"/>
      <c r="I50" s="801"/>
      <c r="J50" s="787"/>
      <c r="K50" s="787"/>
      <c r="L50" s="793">
        <v>42613</v>
      </c>
      <c r="M50" s="793">
        <v>42613</v>
      </c>
      <c r="N50" s="41"/>
      <c r="O50" s="111">
        <f>133.27/111.82</f>
        <v>1.1918261491683064</v>
      </c>
      <c r="P50" s="40" t="s">
        <v>207</v>
      </c>
      <c r="Q50" s="802">
        <f t="shared" si="0"/>
        <v>1389359514.5193965</v>
      </c>
      <c r="R50" s="803"/>
      <c r="S50" s="819"/>
      <c r="T50" s="819"/>
      <c r="U50" s="819"/>
    </row>
    <row r="51" spans="2:21" ht="30" customHeight="1" x14ac:dyDescent="0.2">
      <c r="B51" s="264"/>
      <c r="C51" s="266"/>
      <c r="D51" s="784" t="s">
        <v>151</v>
      </c>
      <c r="E51" s="785"/>
      <c r="F51" s="79" t="s">
        <v>152</v>
      </c>
      <c r="G51" s="801">
        <v>29000000</v>
      </c>
      <c r="H51" s="801"/>
      <c r="I51" s="801"/>
      <c r="J51" s="787"/>
      <c r="K51" s="787"/>
      <c r="L51" s="793">
        <v>42614</v>
      </c>
      <c r="M51" s="793">
        <v>42614</v>
      </c>
      <c r="N51" s="41"/>
      <c r="O51" s="111">
        <f>132.85/111.82</f>
        <v>1.1880701126810946</v>
      </c>
      <c r="P51" s="40" t="s">
        <v>208</v>
      </c>
      <c r="Q51" s="802">
        <f t="shared" si="0"/>
        <v>24409333.835152429</v>
      </c>
      <c r="R51" s="803"/>
      <c r="S51" s="819"/>
      <c r="T51" s="819"/>
      <c r="U51" s="819"/>
    </row>
    <row r="52" spans="2:21" ht="30" customHeight="1" x14ac:dyDescent="0.2">
      <c r="B52" s="264"/>
      <c r="C52" s="266"/>
      <c r="D52" s="784" t="s">
        <v>151</v>
      </c>
      <c r="E52" s="785"/>
      <c r="F52" s="79" t="s">
        <v>152</v>
      </c>
      <c r="G52" s="801">
        <v>600000000</v>
      </c>
      <c r="H52" s="801"/>
      <c r="I52" s="801"/>
      <c r="J52" s="787"/>
      <c r="K52" s="787"/>
      <c r="L52" s="793">
        <v>42627</v>
      </c>
      <c r="M52" s="793">
        <v>42627</v>
      </c>
      <c r="N52" s="41"/>
      <c r="O52" s="111">
        <f>132.85/111.82</f>
        <v>1.1880701126810946</v>
      </c>
      <c r="P52" s="40" t="s">
        <v>208</v>
      </c>
      <c r="Q52" s="802">
        <f t="shared" si="0"/>
        <v>505020700.0376364</v>
      </c>
      <c r="R52" s="803"/>
      <c r="S52" s="819"/>
      <c r="T52" s="819"/>
      <c r="U52" s="819"/>
    </row>
    <row r="53" spans="2:21" ht="30" customHeight="1" x14ac:dyDescent="0.2">
      <c r="B53" s="264"/>
      <c r="C53" s="266"/>
      <c r="D53" s="784" t="s">
        <v>151</v>
      </c>
      <c r="E53" s="785"/>
      <c r="F53" s="79" t="s">
        <v>152</v>
      </c>
      <c r="G53" s="801">
        <v>3570400000</v>
      </c>
      <c r="H53" s="801"/>
      <c r="I53" s="801"/>
      <c r="J53" s="787"/>
      <c r="K53" s="787"/>
      <c r="L53" s="793">
        <v>42629</v>
      </c>
      <c r="M53" s="793">
        <v>42629</v>
      </c>
      <c r="N53" s="41"/>
      <c r="O53" s="111">
        <f>132.85/111.82</f>
        <v>1.1880701126810946</v>
      </c>
      <c r="P53" s="40" t="s">
        <v>208</v>
      </c>
      <c r="Q53" s="802">
        <f t="shared" si="0"/>
        <v>3005209845.6906285</v>
      </c>
      <c r="R53" s="803"/>
      <c r="S53" s="819"/>
      <c r="T53" s="819"/>
      <c r="U53" s="819"/>
    </row>
    <row r="54" spans="2:21" ht="30" customHeight="1" x14ac:dyDescent="0.2">
      <c r="B54" s="264"/>
      <c r="C54" s="266"/>
      <c r="D54" s="784" t="s">
        <v>151</v>
      </c>
      <c r="E54" s="785"/>
      <c r="F54" s="79" t="s">
        <v>152</v>
      </c>
      <c r="G54" s="801">
        <v>1780266667</v>
      </c>
      <c r="H54" s="801"/>
      <c r="I54" s="801"/>
      <c r="J54" s="787"/>
      <c r="K54" s="787"/>
      <c r="L54" s="793">
        <v>42627</v>
      </c>
      <c r="M54" s="793">
        <v>42629</v>
      </c>
      <c r="N54" s="41"/>
      <c r="O54" s="111">
        <f>132.85/111.82</f>
        <v>1.1880701126810946</v>
      </c>
      <c r="P54" s="40" t="s">
        <v>208</v>
      </c>
      <c r="Q54" s="802">
        <f t="shared" si="0"/>
        <v>1498452530.7033496</v>
      </c>
      <c r="R54" s="803"/>
      <c r="S54" s="819"/>
      <c r="T54" s="819"/>
      <c r="U54" s="819"/>
    </row>
    <row r="55" spans="2:21" ht="30" customHeight="1" x14ac:dyDescent="0.2">
      <c r="B55" s="264"/>
      <c r="C55" s="266"/>
      <c r="D55" s="784" t="s">
        <v>151</v>
      </c>
      <c r="E55" s="785"/>
      <c r="F55" s="79" t="s">
        <v>152</v>
      </c>
      <c r="G55" s="801">
        <v>5000000000</v>
      </c>
      <c r="H55" s="801"/>
      <c r="I55" s="801"/>
      <c r="J55" s="787"/>
      <c r="K55" s="787"/>
      <c r="L55" s="793">
        <v>42657</v>
      </c>
      <c r="M55" s="793">
        <v>42657</v>
      </c>
      <c r="N55" s="41"/>
      <c r="O55" s="111">
        <f>132.78/111.82</f>
        <v>1.1874441065998929</v>
      </c>
      <c r="P55" s="40" t="s">
        <v>209</v>
      </c>
      <c r="Q55" s="802">
        <f t="shared" si="0"/>
        <v>4210724506.702816</v>
      </c>
      <c r="R55" s="803"/>
      <c r="S55" s="819"/>
      <c r="T55" s="819"/>
      <c r="U55" s="819"/>
    </row>
    <row r="56" spans="2:21" ht="30" customHeight="1" x14ac:dyDescent="0.2">
      <c r="B56" s="264"/>
      <c r="C56" s="266"/>
      <c r="D56" s="784" t="s">
        <v>151</v>
      </c>
      <c r="E56" s="785"/>
      <c r="F56" s="79" t="s">
        <v>152</v>
      </c>
      <c r="G56" s="801">
        <v>2900000000</v>
      </c>
      <c r="H56" s="801"/>
      <c r="I56" s="801"/>
      <c r="J56" s="787"/>
      <c r="K56" s="787"/>
      <c r="L56" s="793" t="s">
        <v>210</v>
      </c>
      <c r="M56" s="793" t="s">
        <v>210</v>
      </c>
      <c r="N56" s="41"/>
      <c r="O56" s="111">
        <f>132.78/111.82</f>
        <v>1.1874441065998929</v>
      </c>
      <c r="P56" s="40" t="s">
        <v>209</v>
      </c>
      <c r="Q56" s="802">
        <f t="shared" si="0"/>
        <v>2442220213.8876333</v>
      </c>
      <c r="R56" s="803"/>
      <c r="S56" s="819"/>
      <c r="T56" s="819"/>
      <c r="U56" s="819"/>
    </row>
    <row r="57" spans="2:21" ht="30" customHeight="1" x14ac:dyDescent="0.2">
      <c r="B57" s="264"/>
      <c r="C57" s="266"/>
      <c r="D57" s="784" t="s">
        <v>151</v>
      </c>
      <c r="E57" s="785"/>
      <c r="F57" s="79" t="s">
        <v>152</v>
      </c>
      <c r="G57" s="801">
        <v>3570400000</v>
      </c>
      <c r="H57" s="801"/>
      <c r="I57" s="801"/>
      <c r="J57" s="787"/>
      <c r="K57" s="787"/>
      <c r="L57" s="793" t="s">
        <v>211</v>
      </c>
      <c r="M57" s="793" t="s">
        <v>211</v>
      </c>
      <c r="N57" s="41"/>
      <c r="O57" s="111">
        <f>132.78/111.82</f>
        <v>1.1874441065998929</v>
      </c>
      <c r="P57" s="40" t="s">
        <v>209</v>
      </c>
      <c r="Q57" s="802">
        <f t="shared" si="0"/>
        <v>3006794155.746347</v>
      </c>
      <c r="R57" s="803"/>
      <c r="S57" s="819"/>
      <c r="T57" s="819"/>
      <c r="U57" s="819"/>
    </row>
    <row r="58" spans="2:21" ht="30" customHeight="1" x14ac:dyDescent="0.2">
      <c r="B58" s="264"/>
      <c r="C58" s="266"/>
      <c r="D58" s="784" t="s">
        <v>151</v>
      </c>
      <c r="E58" s="785"/>
      <c r="F58" s="79" t="s">
        <v>152</v>
      </c>
      <c r="G58" s="801">
        <v>5000000000</v>
      </c>
      <c r="H58" s="801"/>
      <c r="I58" s="801"/>
      <c r="J58" s="787"/>
      <c r="K58" s="787"/>
      <c r="L58" s="793" t="s">
        <v>212</v>
      </c>
      <c r="M58" s="793" t="s">
        <v>212</v>
      </c>
      <c r="N58" s="41"/>
      <c r="O58" s="111">
        <f>132.78/111.82</f>
        <v>1.1874441065998929</v>
      </c>
      <c r="P58" s="40" t="s">
        <v>209</v>
      </c>
      <c r="Q58" s="802">
        <f t="shared" si="0"/>
        <v>4210724506.702816</v>
      </c>
      <c r="R58" s="803"/>
      <c r="S58" s="820"/>
      <c r="T58" s="820"/>
      <c r="U58" s="820"/>
    </row>
    <row r="59" spans="2:21" ht="31.5" customHeight="1" x14ac:dyDescent="0.2">
      <c r="B59" s="264"/>
      <c r="C59" s="266"/>
      <c r="D59" s="784" t="s">
        <v>151</v>
      </c>
      <c r="E59" s="785"/>
      <c r="F59" s="79" t="s">
        <v>152</v>
      </c>
      <c r="G59" s="801">
        <v>433333333</v>
      </c>
      <c r="H59" s="801"/>
      <c r="I59" s="801"/>
      <c r="J59" s="787"/>
      <c r="K59" s="787"/>
      <c r="L59" s="793" t="s">
        <v>212</v>
      </c>
      <c r="M59" s="793" t="s">
        <v>212</v>
      </c>
      <c r="N59" s="41"/>
      <c r="O59" s="111">
        <f>132.78/111.82</f>
        <v>1.1874441065998929</v>
      </c>
      <c r="P59" s="40" t="s">
        <v>209</v>
      </c>
      <c r="Q59" s="802">
        <f t="shared" si="0"/>
        <v>364929456.96686244</v>
      </c>
      <c r="R59" s="803"/>
      <c r="S59" s="819"/>
      <c r="T59" s="819"/>
      <c r="U59" s="819"/>
    </row>
    <row r="60" spans="2:21" ht="27.75" customHeight="1" x14ac:dyDescent="0.2">
      <c r="B60" s="264"/>
      <c r="C60" s="266"/>
      <c r="D60" s="784" t="s">
        <v>151</v>
      </c>
      <c r="E60" s="785"/>
      <c r="F60" s="79" t="s">
        <v>152</v>
      </c>
      <c r="G60" s="801">
        <v>1260000000</v>
      </c>
      <c r="H60" s="801"/>
      <c r="I60" s="801"/>
      <c r="J60" s="787"/>
      <c r="K60" s="787"/>
      <c r="L60" s="793" t="s">
        <v>213</v>
      </c>
      <c r="M60" s="793" t="s">
        <v>213</v>
      </c>
      <c r="N60" s="41"/>
      <c r="O60" s="111">
        <f>132.7/111.82</f>
        <v>1.186728671078519</v>
      </c>
      <c r="P60" s="40" t="s">
        <v>214</v>
      </c>
      <c r="Q60" s="802">
        <f t="shared" si="0"/>
        <v>1061742275.8100981</v>
      </c>
      <c r="R60" s="803"/>
      <c r="S60" s="820"/>
      <c r="T60" s="820"/>
      <c r="U60" s="820"/>
    </row>
    <row r="61" spans="2:21" ht="31.5" customHeight="1" x14ac:dyDescent="0.2">
      <c r="B61" s="264"/>
      <c r="C61" s="266"/>
      <c r="D61" s="784" t="s">
        <v>151</v>
      </c>
      <c r="E61" s="785"/>
      <c r="F61" s="79" t="s">
        <v>152</v>
      </c>
      <c r="G61" s="801">
        <v>1890000000</v>
      </c>
      <c r="H61" s="801"/>
      <c r="I61" s="801"/>
      <c r="J61" s="822"/>
      <c r="K61" s="787"/>
      <c r="L61" s="793" t="s">
        <v>215</v>
      </c>
      <c r="M61" s="793" t="s">
        <v>215</v>
      </c>
      <c r="N61" s="41"/>
      <c r="O61" s="111">
        <f>132.7/111.82</f>
        <v>1.186728671078519</v>
      </c>
      <c r="P61" s="40" t="s">
        <v>214</v>
      </c>
      <c r="Q61" s="802">
        <f t="shared" si="0"/>
        <v>1592613413.715147</v>
      </c>
      <c r="R61" s="803"/>
      <c r="S61" s="819"/>
      <c r="T61" s="819"/>
      <c r="U61" s="819"/>
    </row>
    <row r="62" spans="2:21" ht="31.5" customHeight="1" x14ac:dyDescent="0.2">
      <c r="B62" s="264"/>
      <c r="C62" s="266"/>
      <c r="D62" s="784" t="s">
        <v>151</v>
      </c>
      <c r="E62" s="785"/>
      <c r="F62" s="79" t="s">
        <v>152</v>
      </c>
      <c r="G62" s="801">
        <v>1890000000</v>
      </c>
      <c r="H62" s="801"/>
      <c r="I62" s="801"/>
      <c r="J62" s="787"/>
      <c r="K62" s="787"/>
      <c r="L62" s="793" t="s">
        <v>216</v>
      </c>
      <c r="M62" s="793" t="s">
        <v>216</v>
      </c>
      <c r="N62" s="41"/>
      <c r="O62" s="111">
        <f>132.7/111.82</f>
        <v>1.186728671078519</v>
      </c>
      <c r="P62" s="40" t="s">
        <v>214</v>
      </c>
      <c r="Q62" s="802">
        <f t="shared" si="0"/>
        <v>1592613413.715147</v>
      </c>
      <c r="R62" s="803"/>
      <c r="S62" s="821"/>
      <c r="T62" s="821"/>
      <c r="U62" s="821"/>
    </row>
    <row r="63" spans="2:21" ht="31.5" customHeight="1" x14ac:dyDescent="0.2">
      <c r="B63" s="264"/>
      <c r="C63" s="266"/>
      <c r="D63" s="784" t="s">
        <v>151</v>
      </c>
      <c r="E63" s="785"/>
      <c r="F63" s="79" t="s">
        <v>152</v>
      </c>
      <c r="G63" s="801">
        <v>1440000000</v>
      </c>
      <c r="H63" s="801"/>
      <c r="I63" s="801"/>
      <c r="J63" s="787"/>
      <c r="K63" s="787"/>
      <c r="L63" s="793">
        <v>42755</v>
      </c>
      <c r="M63" s="793" t="s">
        <v>216</v>
      </c>
      <c r="N63" s="41"/>
      <c r="O63" s="111">
        <f>133.4/111.82</f>
        <v>1.1929887318905386</v>
      </c>
      <c r="P63" s="40" t="s">
        <v>217</v>
      </c>
      <c r="Q63" s="802">
        <f t="shared" si="0"/>
        <v>1207052473.7631183</v>
      </c>
      <c r="R63" s="803"/>
      <c r="S63" s="821"/>
      <c r="T63" s="821"/>
      <c r="U63" s="821"/>
    </row>
    <row r="64" spans="2:21" ht="31.5" customHeight="1" x14ac:dyDescent="0.2">
      <c r="B64" s="264"/>
      <c r="C64" s="266"/>
      <c r="D64" s="784" t="s">
        <v>151</v>
      </c>
      <c r="E64" s="785"/>
      <c r="F64" s="79" t="s">
        <v>152</v>
      </c>
      <c r="G64" s="801">
        <v>1440000000</v>
      </c>
      <c r="H64" s="801"/>
      <c r="I64" s="801"/>
      <c r="J64" s="787"/>
      <c r="K64" s="787"/>
      <c r="L64" s="793">
        <v>42755</v>
      </c>
      <c r="M64" s="793" t="s">
        <v>216</v>
      </c>
      <c r="N64" s="41"/>
      <c r="O64" s="111">
        <f>133.4/111.82</f>
        <v>1.1929887318905386</v>
      </c>
      <c r="P64" s="40" t="s">
        <v>217</v>
      </c>
      <c r="Q64" s="802">
        <f t="shared" si="0"/>
        <v>1207052473.7631183</v>
      </c>
      <c r="R64" s="803"/>
      <c r="S64" s="821"/>
      <c r="T64" s="821"/>
      <c r="U64" s="821"/>
    </row>
    <row r="65" spans="2:21" ht="31.5" customHeight="1" x14ac:dyDescent="0.2">
      <c r="B65" s="264"/>
      <c r="C65" s="266"/>
      <c r="D65" s="784" t="s">
        <v>151</v>
      </c>
      <c r="E65" s="785"/>
      <c r="F65" s="79" t="s">
        <v>152</v>
      </c>
      <c r="G65" s="801">
        <v>960000000</v>
      </c>
      <c r="H65" s="801"/>
      <c r="I65" s="801"/>
      <c r="J65" s="787"/>
      <c r="K65" s="787"/>
      <c r="L65" s="793" t="s">
        <v>218</v>
      </c>
      <c r="M65" s="793" t="s">
        <v>216</v>
      </c>
      <c r="N65" s="41"/>
      <c r="O65" s="111">
        <f>134.77/111.82</f>
        <v>1.2052405651940621</v>
      </c>
      <c r="P65" s="40" t="s">
        <v>219</v>
      </c>
      <c r="Q65" s="802">
        <f t="shared" si="0"/>
        <v>796521481.04177475</v>
      </c>
      <c r="R65" s="803"/>
      <c r="S65" s="821"/>
      <c r="T65" s="821"/>
      <c r="U65" s="821"/>
    </row>
    <row r="66" spans="2:21" ht="31.5" customHeight="1" x14ac:dyDescent="0.2">
      <c r="B66" s="264"/>
      <c r="C66" s="266"/>
      <c r="D66" s="784" t="s">
        <v>151</v>
      </c>
      <c r="E66" s="785"/>
      <c r="F66" s="79" t="s">
        <v>152</v>
      </c>
      <c r="G66" s="801">
        <v>3450000000</v>
      </c>
      <c r="H66" s="801"/>
      <c r="I66" s="801"/>
      <c r="J66" s="787"/>
      <c r="K66" s="787"/>
      <c r="L66" s="793">
        <v>42826</v>
      </c>
      <c r="M66" s="793" t="s">
        <v>216</v>
      </c>
      <c r="N66" s="41"/>
      <c r="O66" s="111">
        <f>134.77/111.82</f>
        <v>1.2052405651940621</v>
      </c>
      <c r="P66" s="40" t="s">
        <v>220</v>
      </c>
      <c r="Q66" s="802">
        <f t="shared" si="0"/>
        <v>2862499072.4938779</v>
      </c>
      <c r="R66" s="803"/>
      <c r="S66" s="821"/>
      <c r="T66" s="821"/>
      <c r="U66" s="821"/>
    </row>
    <row r="67" spans="2:21" ht="31.5" customHeight="1" x14ac:dyDescent="0.2">
      <c r="B67" s="264"/>
      <c r="C67" s="266"/>
      <c r="D67" s="784" t="s">
        <v>151</v>
      </c>
      <c r="E67" s="785"/>
      <c r="F67" s="79" t="s">
        <v>152</v>
      </c>
      <c r="G67" s="801">
        <v>2300000000</v>
      </c>
      <c r="H67" s="801"/>
      <c r="I67" s="801"/>
      <c r="J67" s="817"/>
      <c r="K67" s="787"/>
      <c r="L67" s="793">
        <v>42788</v>
      </c>
      <c r="M67" s="793" t="s">
        <v>216</v>
      </c>
      <c r="N67" s="41"/>
      <c r="O67" s="111">
        <f>134.77/111.82</f>
        <v>1.2052405651940621</v>
      </c>
      <c r="P67" s="40" t="s">
        <v>220</v>
      </c>
      <c r="Q67" s="802">
        <f t="shared" si="0"/>
        <v>1908332714.9959188</v>
      </c>
      <c r="R67" s="803"/>
      <c r="S67" s="821"/>
      <c r="T67" s="821"/>
      <c r="U67" s="821"/>
    </row>
    <row r="68" spans="2:21" ht="31.5" customHeight="1" x14ac:dyDescent="0.2">
      <c r="B68" s="264"/>
      <c r="C68" s="266"/>
      <c r="D68" s="784" t="s">
        <v>151</v>
      </c>
      <c r="E68" s="785"/>
      <c r="F68" s="79" t="s">
        <v>152</v>
      </c>
      <c r="G68" s="801">
        <v>3450000000</v>
      </c>
      <c r="H68" s="801"/>
      <c r="I68" s="801"/>
      <c r="J68" s="787"/>
      <c r="K68" s="787"/>
      <c r="L68" s="793">
        <v>42786</v>
      </c>
      <c r="M68" s="793" t="s">
        <v>216</v>
      </c>
      <c r="N68" s="41"/>
      <c r="O68" s="111">
        <f>136.12/111.82</f>
        <v>1.2173135396172421</v>
      </c>
      <c r="P68" s="40" t="s">
        <v>220</v>
      </c>
      <c r="Q68" s="802">
        <f t="shared" si="0"/>
        <v>2834109609.1683807</v>
      </c>
      <c r="R68" s="803"/>
      <c r="S68" s="821"/>
      <c r="T68" s="821"/>
      <c r="U68" s="821"/>
    </row>
    <row r="69" spans="2:21" ht="31.5" customHeight="1" x14ac:dyDescent="0.2">
      <c r="B69" s="264"/>
      <c r="C69" s="266"/>
      <c r="D69" s="784" t="s">
        <v>151</v>
      </c>
      <c r="E69" s="785"/>
      <c r="F69" s="79" t="s">
        <v>152</v>
      </c>
      <c r="G69" s="801">
        <v>330000000</v>
      </c>
      <c r="H69" s="801"/>
      <c r="I69" s="801"/>
      <c r="J69" s="817"/>
      <c r="K69" s="787"/>
      <c r="L69" s="793">
        <v>42842</v>
      </c>
      <c r="M69" s="793" t="s">
        <v>216</v>
      </c>
      <c r="N69" s="41"/>
      <c r="O69" s="111">
        <f t="shared" ref="O69:O71" si="1">136.76/111.82</f>
        <v>1.2230370237882311</v>
      </c>
      <c r="P69" s="40" t="s">
        <v>220</v>
      </c>
      <c r="Q69" s="802">
        <f t="shared" si="0"/>
        <v>269820122.84293652</v>
      </c>
      <c r="R69" s="803"/>
      <c r="S69" s="821"/>
      <c r="T69" s="821"/>
      <c r="U69" s="821"/>
    </row>
    <row r="70" spans="2:21" ht="31.5" customHeight="1" x14ac:dyDescent="0.2">
      <c r="B70" s="264"/>
      <c r="C70" s="266"/>
      <c r="D70" s="784" t="s">
        <v>151</v>
      </c>
      <c r="E70" s="785"/>
      <c r="F70" s="79" t="s">
        <v>152</v>
      </c>
      <c r="G70" s="801">
        <v>90000000</v>
      </c>
      <c r="H70" s="801"/>
      <c r="I70" s="801"/>
      <c r="J70" s="787"/>
      <c r="K70" s="787"/>
      <c r="L70" s="823" t="s">
        <v>221</v>
      </c>
      <c r="M70" s="824"/>
      <c r="N70" s="41"/>
      <c r="O70" s="111">
        <f t="shared" si="1"/>
        <v>1.2230370237882311</v>
      </c>
      <c r="P70" s="40" t="s">
        <v>220</v>
      </c>
      <c r="Q70" s="802">
        <f t="shared" si="0"/>
        <v>73587306.229891777</v>
      </c>
      <c r="R70" s="803"/>
      <c r="S70" s="821"/>
      <c r="T70" s="821"/>
      <c r="U70" s="821"/>
    </row>
    <row r="71" spans="2:21" ht="31.5" customHeight="1" x14ac:dyDescent="0.2">
      <c r="B71" s="264"/>
      <c r="C71" s="266"/>
      <c r="D71" s="784" t="s">
        <v>151</v>
      </c>
      <c r="E71" s="785"/>
      <c r="F71" s="79" t="s">
        <v>152</v>
      </c>
      <c r="G71" s="801">
        <v>420000000</v>
      </c>
      <c r="H71" s="801"/>
      <c r="I71" s="801"/>
      <c r="J71" s="817"/>
      <c r="K71" s="787"/>
      <c r="L71" s="793" t="s">
        <v>222</v>
      </c>
      <c r="M71" s="793" t="s">
        <v>216</v>
      </c>
      <c r="N71" s="41"/>
      <c r="O71" s="111">
        <f t="shared" si="1"/>
        <v>1.2230370237882311</v>
      </c>
      <c r="P71" s="40" t="s">
        <v>220</v>
      </c>
      <c r="Q71" s="802">
        <f t="shared" si="0"/>
        <v>343407429.07282829</v>
      </c>
      <c r="R71" s="803"/>
      <c r="S71" s="821"/>
      <c r="T71" s="821"/>
      <c r="U71" s="821"/>
    </row>
    <row r="72" spans="2:21" ht="31.5" customHeight="1" x14ac:dyDescent="0.2">
      <c r="B72" s="264"/>
      <c r="C72" s="266"/>
      <c r="D72" s="784" t="s">
        <v>151</v>
      </c>
      <c r="E72" s="785"/>
      <c r="F72" s="79" t="s">
        <v>152</v>
      </c>
      <c r="G72" s="801">
        <v>75000000</v>
      </c>
      <c r="H72" s="801"/>
      <c r="I72" s="801"/>
      <c r="J72" s="787"/>
      <c r="K72" s="787"/>
      <c r="L72" s="793" t="s">
        <v>223</v>
      </c>
      <c r="M72" s="793" t="s">
        <v>216</v>
      </c>
      <c r="N72" s="41"/>
      <c r="O72" s="111">
        <f t="shared" ref="O72:O79" si="2">137.4/111.82</f>
        <v>1.2287605079592203</v>
      </c>
      <c r="P72" s="40" t="s">
        <v>224</v>
      </c>
      <c r="Q72" s="802">
        <f t="shared" si="0"/>
        <v>61037117.903930128</v>
      </c>
      <c r="R72" s="803"/>
      <c r="S72" s="821"/>
      <c r="T72" s="821"/>
      <c r="U72" s="821"/>
    </row>
    <row r="73" spans="2:21" ht="31.5" customHeight="1" x14ac:dyDescent="0.2">
      <c r="B73" s="264"/>
      <c r="C73" s="266"/>
      <c r="D73" s="784" t="s">
        <v>151</v>
      </c>
      <c r="E73" s="785"/>
      <c r="F73" s="79" t="s">
        <v>152</v>
      </c>
      <c r="G73" s="801">
        <v>280000000</v>
      </c>
      <c r="H73" s="801"/>
      <c r="I73" s="801"/>
      <c r="J73" s="787"/>
      <c r="K73" s="787"/>
      <c r="L73" s="793" t="s">
        <v>225</v>
      </c>
      <c r="M73" s="793" t="s">
        <v>216</v>
      </c>
      <c r="N73" s="41"/>
      <c r="O73" s="111">
        <f t="shared" si="2"/>
        <v>1.2287605079592203</v>
      </c>
      <c r="P73" s="40" t="s">
        <v>224</v>
      </c>
      <c r="Q73" s="802">
        <f t="shared" si="0"/>
        <v>227871906.84133914</v>
      </c>
      <c r="R73" s="803"/>
      <c r="S73" s="821"/>
      <c r="T73" s="821"/>
      <c r="U73" s="821"/>
    </row>
    <row r="74" spans="2:21" ht="31.5" customHeight="1" x14ac:dyDescent="0.2">
      <c r="B74" s="264"/>
      <c r="C74" s="266"/>
      <c r="D74" s="784" t="s">
        <v>151</v>
      </c>
      <c r="E74" s="785"/>
      <c r="F74" s="79" t="s">
        <v>152</v>
      </c>
      <c r="G74" s="801">
        <v>50000000</v>
      </c>
      <c r="H74" s="801"/>
      <c r="I74" s="801"/>
      <c r="J74" s="787"/>
      <c r="K74" s="787"/>
      <c r="L74" s="793" t="s">
        <v>226</v>
      </c>
      <c r="M74" s="793" t="s">
        <v>216</v>
      </c>
      <c r="N74" s="41"/>
      <c r="O74" s="111">
        <f t="shared" si="2"/>
        <v>1.2287605079592203</v>
      </c>
      <c r="P74" s="40" t="s">
        <v>224</v>
      </c>
      <c r="Q74" s="802">
        <f t="shared" si="0"/>
        <v>40691411.935953416</v>
      </c>
      <c r="R74" s="803"/>
      <c r="S74" s="821"/>
      <c r="T74" s="821"/>
      <c r="U74" s="821"/>
    </row>
    <row r="75" spans="2:21" ht="31.5" customHeight="1" x14ac:dyDescent="0.2">
      <c r="B75" s="264"/>
      <c r="C75" s="266"/>
      <c r="D75" s="784" t="s">
        <v>151</v>
      </c>
      <c r="E75" s="785"/>
      <c r="F75" s="79" t="s">
        <v>152</v>
      </c>
      <c r="G75" s="801">
        <v>187500000</v>
      </c>
      <c r="H75" s="801"/>
      <c r="I75" s="801"/>
      <c r="J75" s="787"/>
      <c r="K75" s="787"/>
      <c r="L75" s="793" t="s">
        <v>227</v>
      </c>
      <c r="M75" s="793" t="s">
        <v>216</v>
      </c>
      <c r="N75" s="41"/>
      <c r="O75" s="111">
        <f t="shared" si="2"/>
        <v>1.2287605079592203</v>
      </c>
      <c r="P75" s="40" t="s">
        <v>224</v>
      </c>
      <c r="Q75" s="802">
        <f t="shared" si="0"/>
        <v>152592794.75982532</v>
      </c>
      <c r="R75" s="803"/>
      <c r="S75" s="821"/>
      <c r="T75" s="821"/>
      <c r="U75" s="821"/>
    </row>
    <row r="76" spans="2:21" ht="31.5" customHeight="1" x14ac:dyDescent="0.2">
      <c r="B76" s="264"/>
      <c r="C76" s="266"/>
      <c r="D76" s="784" t="s">
        <v>151</v>
      </c>
      <c r="E76" s="785"/>
      <c r="F76" s="79" t="s">
        <v>152</v>
      </c>
      <c r="G76" s="801">
        <v>100000000</v>
      </c>
      <c r="H76" s="801"/>
      <c r="I76" s="801"/>
      <c r="J76" s="787"/>
      <c r="K76" s="787"/>
      <c r="L76" s="793" t="s">
        <v>228</v>
      </c>
      <c r="M76" s="793" t="s">
        <v>216</v>
      </c>
      <c r="N76" s="41"/>
      <c r="O76" s="111">
        <f t="shared" si="2"/>
        <v>1.2287605079592203</v>
      </c>
      <c r="P76" s="40" t="s">
        <v>224</v>
      </c>
      <c r="Q76" s="802">
        <f t="shared" si="0"/>
        <v>81382823.871906832</v>
      </c>
      <c r="R76" s="803"/>
      <c r="S76" s="821"/>
      <c r="T76" s="821"/>
      <c r="U76" s="821"/>
    </row>
    <row r="77" spans="2:21" ht="31.5" customHeight="1" x14ac:dyDescent="0.2">
      <c r="B77" s="264"/>
      <c r="C77" s="266"/>
      <c r="D77" s="784" t="s">
        <v>151</v>
      </c>
      <c r="E77" s="785"/>
      <c r="F77" s="79" t="s">
        <v>152</v>
      </c>
      <c r="G77" s="801">
        <v>187500000</v>
      </c>
      <c r="H77" s="801"/>
      <c r="I77" s="801"/>
      <c r="J77" s="787"/>
      <c r="K77" s="787"/>
      <c r="L77" s="793" t="s">
        <v>229</v>
      </c>
      <c r="M77" s="793" t="s">
        <v>216</v>
      </c>
      <c r="N77" s="41"/>
      <c r="O77" s="111">
        <f t="shared" si="2"/>
        <v>1.2287605079592203</v>
      </c>
      <c r="P77" s="40" t="s">
        <v>224</v>
      </c>
      <c r="Q77" s="802">
        <f t="shared" si="0"/>
        <v>152592794.75982532</v>
      </c>
      <c r="R77" s="803"/>
      <c r="S77" s="821"/>
      <c r="T77" s="821"/>
      <c r="U77" s="821"/>
    </row>
    <row r="78" spans="2:21" ht="31.5" customHeight="1" x14ac:dyDescent="0.2">
      <c r="B78" s="264"/>
      <c r="C78" s="266"/>
      <c r="D78" s="784" t="s">
        <v>151</v>
      </c>
      <c r="E78" s="785"/>
      <c r="F78" s="79" t="s">
        <v>152</v>
      </c>
      <c r="G78" s="801">
        <v>90000000</v>
      </c>
      <c r="H78" s="801"/>
      <c r="I78" s="801"/>
      <c r="J78" s="787"/>
      <c r="K78" s="787"/>
      <c r="L78" s="793" t="s">
        <v>229</v>
      </c>
      <c r="M78" s="793" t="s">
        <v>216</v>
      </c>
      <c r="N78" s="41"/>
      <c r="O78" s="111">
        <f t="shared" si="2"/>
        <v>1.2287605079592203</v>
      </c>
      <c r="P78" s="40" t="s">
        <v>224</v>
      </c>
      <c r="Q78" s="802">
        <f t="shared" si="0"/>
        <v>73244541.484716147</v>
      </c>
      <c r="R78" s="803"/>
      <c r="S78" s="821"/>
      <c r="T78" s="821"/>
      <c r="U78" s="821"/>
    </row>
    <row r="79" spans="2:21" ht="31.5" customHeight="1" x14ac:dyDescent="0.2">
      <c r="B79" s="264"/>
      <c r="C79" s="266"/>
      <c r="D79" s="784" t="s">
        <v>151</v>
      </c>
      <c r="E79" s="785"/>
      <c r="F79" s="79" t="s">
        <v>152</v>
      </c>
      <c r="G79" s="801">
        <v>25000000</v>
      </c>
      <c r="H79" s="801"/>
      <c r="I79" s="801"/>
      <c r="J79" s="817"/>
      <c r="K79" s="787"/>
      <c r="L79" s="793" t="s">
        <v>230</v>
      </c>
      <c r="M79" s="793" t="s">
        <v>216</v>
      </c>
      <c r="N79" s="41"/>
      <c r="O79" s="111">
        <f t="shared" si="2"/>
        <v>1.2287605079592203</v>
      </c>
      <c r="P79" s="40" t="s">
        <v>224</v>
      </c>
      <c r="Q79" s="802">
        <f t="shared" ref="Q79:Q110" si="3">+G79/O79</f>
        <v>20345705.967976708</v>
      </c>
      <c r="R79" s="803"/>
      <c r="S79" s="821"/>
      <c r="T79" s="821"/>
      <c r="U79" s="821"/>
    </row>
    <row r="80" spans="2:21" ht="31.5" customHeight="1" x14ac:dyDescent="0.2">
      <c r="B80" s="264"/>
      <c r="C80" s="266"/>
      <c r="D80" s="784" t="s">
        <v>151</v>
      </c>
      <c r="E80" s="785"/>
      <c r="F80" s="79" t="s">
        <v>152</v>
      </c>
      <c r="G80" s="801">
        <v>15000000</v>
      </c>
      <c r="H80" s="801"/>
      <c r="I80" s="801"/>
      <c r="J80" s="817"/>
      <c r="K80" s="787"/>
      <c r="L80" s="793" t="s">
        <v>231</v>
      </c>
      <c r="M80" s="793" t="s">
        <v>216</v>
      </c>
      <c r="N80" s="41"/>
      <c r="O80" s="111">
        <f>138.05/111.82</f>
        <v>1.2345734215703812</v>
      </c>
      <c r="P80" s="40" t="s">
        <v>232</v>
      </c>
      <c r="Q80" s="802">
        <f t="shared" si="3"/>
        <v>12149945.67185802</v>
      </c>
      <c r="R80" s="803"/>
      <c r="S80" s="821"/>
      <c r="T80" s="821"/>
      <c r="U80" s="821"/>
    </row>
    <row r="81" spans="2:21" ht="31.5" customHeight="1" x14ac:dyDescent="0.2">
      <c r="B81" s="264"/>
      <c r="C81" s="266"/>
      <c r="D81" s="784" t="s">
        <v>151</v>
      </c>
      <c r="E81" s="785"/>
      <c r="F81" s="79" t="s">
        <v>152</v>
      </c>
      <c r="G81" s="801">
        <v>10000000</v>
      </c>
      <c r="H81" s="801"/>
      <c r="I81" s="801"/>
      <c r="J81" s="817"/>
      <c r="K81" s="787"/>
      <c r="L81" s="793" t="s">
        <v>233</v>
      </c>
      <c r="M81" s="793" t="s">
        <v>216</v>
      </c>
      <c r="N81" s="41"/>
      <c r="O81" s="111">
        <f>138.05/111.82</f>
        <v>1.2345734215703812</v>
      </c>
      <c r="P81" s="40" t="s">
        <v>234</v>
      </c>
      <c r="Q81" s="802">
        <f t="shared" si="3"/>
        <v>8099963.7812386798</v>
      </c>
      <c r="R81" s="803"/>
      <c r="S81" s="821"/>
      <c r="T81" s="821"/>
      <c r="U81" s="821"/>
    </row>
    <row r="82" spans="2:21" ht="31.5" customHeight="1" x14ac:dyDescent="0.2">
      <c r="B82" s="211"/>
      <c r="C82" s="213"/>
      <c r="D82" s="784" t="s">
        <v>151</v>
      </c>
      <c r="E82" s="785"/>
      <c r="F82" s="79" t="s">
        <v>152</v>
      </c>
      <c r="G82" s="801">
        <v>2336000000</v>
      </c>
      <c r="H82" s="801"/>
      <c r="I82" s="801"/>
      <c r="J82" s="787"/>
      <c r="K82" s="787"/>
      <c r="L82" s="793">
        <v>43196</v>
      </c>
      <c r="M82" s="793"/>
      <c r="N82" s="41"/>
      <c r="O82" s="111">
        <f>141.05/111.82</f>
        <v>1.2614022536218925</v>
      </c>
      <c r="P82" s="40" t="s">
        <v>235</v>
      </c>
      <c r="Q82" s="802">
        <f t="shared" si="3"/>
        <v>1851907266.9266214</v>
      </c>
      <c r="R82" s="803"/>
      <c r="S82" s="825"/>
      <c r="T82" s="826"/>
      <c r="U82" s="827"/>
    </row>
    <row r="83" spans="2:21" ht="31.5" customHeight="1" x14ac:dyDescent="0.2">
      <c r="B83" s="211"/>
      <c r="C83" s="213"/>
      <c r="D83" s="784" t="s">
        <v>151</v>
      </c>
      <c r="E83" s="785"/>
      <c r="F83" s="79" t="s">
        <v>152</v>
      </c>
      <c r="G83" s="801">
        <v>3504000000</v>
      </c>
      <c r="H83" s="801"/>
      <c r="I83" s="801"/>
      <c r="J83" s="787"/>
      <c r="K83" s="787"/>
      <c r="L83" s="793">
        <v>43200</v>
      </c>
      <c r="M83" s="793"/>
      <c r="N83" s="41"/>
      <c r="O83" s="111">
        <f t="shared" ref="O83:O84" si="4">141.05/111.82</f>
        <v>1.2614022536218925</v>
      </c>
      <c r="P83" s="40" t="s">
        <v>235</v>
      </c>
      <c r="Q83" s="802">
        <f t="shared" si="3"/>
        <v>2777860900.3899322</v>
      </c>
      <c r="R83" s="803"/>
      <c r="S83" s="825"/>
      <c r="T83" s="826"/>
      <c r="U83" s="827"/>
    </row>
    <row r="84" spans="2:21" ht="31.5" customHeight="1" x14ac:dyDescent="0.2">
      <c r="B84" s="264"/>
      <c r="C84" s="266"/>
      <c r="D84" s="784" t="s">
        <v>151</v>
      </c>
      <c r="E84" s="785"/>
      <c r="F84" s="79" t="s">
        <v>152</v>
      </c>
      <c r="G84" s="801">
        <v>3504000000</v>
      </c>
      <c r="H84" s="801"/>
      <c r="I84" s="801"/>
      <c r="J84" s="787"/>
      <c r="K84" s="787"/>
      <c r="L84" s="793">
        <v>43200</v>
      </c>
      <c r="M84" s="793"/>
      <c r="N84" s="41"/>
      <c r="O84" s="111">
        <f t="shared" si="4"/>
        <v>1.2614022536218925</v>
      </c>
      <c r="P84" s="40" t="s">
        <v>235</v>
      </c>
      <c r="Q84" s="802">
        <f t="shared" si="3"/>
        <v>2777860900.3899322</v>
      </c>
      <c r="R84" s="803"/>
      <c r="S84" s="821"/>
      <c r="T84" s="821"/>
      <c r="U84" s="821"/>
    </row>
    <row r="85" spans="2:21" ht="31.5" customHeight="1" x14ac:dyDescent="0.2">
      <c r="B85" s="211"/>
      <c r="C85" s="213"/>
      <c r="D85" s="784" t="s">
        <v>151</v>
      </c>
      <c r="E85" s="785"/>
      <c r="F85" s="79" t="s">
        <v>152</v>
      </c>
      <c r="G85" s="802">
        <v>18750000000</v>
      </c>
      <c r="H85" s="803"/>
      <c r="I85" s="221"/>
      <c r="J85" s="787"/>
      <c r="K85" s="787"/>
      <c r="L85" s="793">
        <v>43304</v>
      </c>
      <c r="M85" s="793"/>
      <c r="N85" s="72"/>
      <c r="O85" s="111">
        <f>142.28/111.82</f>
        <v>1.272402074763012</v>
      </c>
      <c r="P85" s="51" t="s">
        <v>453</v>
      </c>
      <c r="Q85" s="802">
        <f t="shared" si="3"/>
        <v>14735908068.597132</v>
      </c>
      <c r="R85" s="803"/>
      <c r="S85" s="825" t="s">
        <v>456</v>
      </c>
      <c r="T85" s="826"/>
      <c r="U85" s="827"/>
    </row>
    <row r="86" spans="2:21" ht="40.5" customHeight="1" x14ac:dyDescent="0.2">
      <c r="B86" s="211"/>
      <c r="C86" s="213"/>
      <c r="D86" s="784" t="s">
        <v>151</v>
      </c>
      <c r="E86" s="785"/>
      <c r="F86" s="79" t="s">
        <v>152</v>
      </c>
      <c r="G86" s="802">
        <v>6250000000</v>
      </c>
      <c r="H86" s="803"/>
      <c r="I86" s="221"/>
      <c r="J86" s="787"/>
      <c r="K86" s="787"/>
      <c r="L86" s="793">
        <v>43326</v>
      </c>
      <c r="M86" s="793"/>
      <c r="N86" s="72"/>
      <c r="O86" s="111">
        <f>142.1/111.82</f>
        <v>1.2707923448399214</v>
      </c>
      <c r="P86" s="51" t="s">
        <v>457</v>
      </c>
      <c r="Q86" s="802">
        <f t="shared" si="3"/>
        <v>4918191414.4968328</v>
      </c>
      <c r="R86" s="803"/>
      <c r="S86" s="825" t="s">
        <v>456</v>
      </c>
      <c r="T86" s="826"/>
      <c r="U86" s="827"/>
    </row>
    <row r="87" spans="2:21" ht="40.5" customHeight="1" x14ac:dyDescent="0.2">
      <c r="B87" s="211"/>
      <c r="C87" s="213"/>
      <c r="D87" s="784" t="s">
        <v>151</v>
      </c>
      <c r="E87" s="785"/>
      <c r="F87" s="79" t="s">
        <v>152</v>
      </c>
      <c r="G87" s="802">
        <v>1200000000</v>
      </c>
      <c r="H87" s="803"/>
      <c r="I87" s="221"/>
      <c r="J87" s="787"/>
      <c r="K87" s="787"/>
      <c r="L87" s="793">
        <v>43349</v>
      </c>
      <c r="M87" s="793"/>
      <c r="N87" s="72"/>
      <c r="O87" s="111">
        <f>142.27/111.82</f>
        <v>1.2723126453228404</v>
      </c>
      <c r="P87" s="51" t="s">
        <v>458</v>
      </c>
      <c r="Q87" s="802">
        <f t="shared" si="3"/>
        <v>943164405.70745754</v>
      </c>
      <c r="R87" s="803"/>
      <c r="S87" s="825" t="s">
        <v>456</v>
      </c>
      <c r="T87" s="826"/>
      <c r="U87" s="827"/>
    </row>
    <row r="88" spans="2:21" ht="40.5" customHeight="1" x14ac:dyDescent="0.2">
      <c r="B88" s="211"/>
      <c r="C88" s="213"/>
      <c r="D88" s="784" t="s">
        <v>151</v>
      </c>
      <c r="E88" s="785"/>
      <c r="F88" s="79" t="s">
        <v>152</v>
      </c>
      <c r="G88" s="802">
        <v>31260000000</v>
      </c>
      <c r="H88" s="803"/>
      <c r="I88" s="221"/>
      <c r="J88" s="787"/>
      <c r="K88" s="787"/>
      <c r="L88" s="793">
        <v>43350</v>
      </c>
      <c r="M88" s="793"/>
      <c r="N88" s="72"/>
      <c r="O88" s="111">
        <f>142.27/111.82</f>
        <v>1.2723126453228404</v>
      </c>
      <c r="P88" s="51" t="s">
        <v>458</v>
      </c>
      <c r="Q88" s="802">
        <f t="shared" si="3"/>
        <v>24569432768.679268</v>
      </c>
      <c r="R88" s="803"/>
      <c r="S88" s="825" t="s">
        <v>456</v>
      </c>
      <c r="T88" s="826"/>
      <c r="U88" s="827"/>
    </row>
    <row r="89" spans="2:21" ht="40.5" customHeight="1" x14ac:dyDescent="0.2">
      <c r="B89" s="211"/>
      <c r="C89" s="213"/>
      <c r="D89" s="784" t="s">
        <v>151</v>
      </c>
      <c r="E89" s="785"/>
      <c r="F89" s="79" t="s">
        <v>152</v>
      </c>
      <c r="G89" s="802">
        <v>774948587</v>
      </c>
      <c r="H89" s="803"/>
      <c r="I89" s="221"/>
      <c r="J89" s="787"/>
      <c r="K89" s="787"/>
      <c r="L89" s="793">
        <v>43367</v>
      </c>
      <c r="M89" s="793"/>
      <c r="N89" s="72"/>
      <c r="O89" s="111">
        <f t="shared" ref="O89:O92" si="5">142.27/111.82</f>
        <v>1.2723126453228404</v>
      </c>
      <c r="P89" s="51" t="s">
        <v>458</v>
      </c>
      <c r="Q89" s="802">
        <f t="shared" si="3"/>
        <v>609086602.92640746</v>
      </c>
      <c r="R89" s="803"/>
      <c r="S89" s="825" t="s">
        <v>456</v>
      </c>
      <c r="T89" s="826"/>
      <c r="U89" s="827"/>
    </row>
    <row r="90" spans="2:21" ht="40.5" customHeight="1" x14ac:dyDescent="0.2">
      <c r="B90" s="211"/>
      <c r="C90" s="213"/>
      <c r="D90" s="784" t="s">
        <v>151</v>
      </c>
      <c r="E90" s="785"/>
      <c r="F90" s="79" t="s">
        <v>152</v>
      </c>
      <c r="G90" s="802">
        <v>500000000</v>
      </c>
      <c r="H90" s="803"/>
      <c r="I90" s="221"/>
      <c r="J90" s="787"/>
      <c r="K90" s="787"/>
      <c r="L90" s="793">
        <v>43368</v>
      </c>
      <c r="M90" s="793"/>
      <c r="N90" s="72"/>
      <c r="O90" s="111">
        <f t="shared" si="5"/>
        <v>1.2723126453228404</v>
      </c>
      <c r="P90" s="51" t="s">
        <v>458</v>
      </c>
      <c r="Q90" s="802">
        <f t="shared" si="3"/>
        <v>392985169.044774</v>
      </c>
      <c r="R90" s="803"/>
      <c r="S90" s="825" t="s">
        <v>456</v>
      </c>
      <c r="T90" s="826"/>
      <c r="U90" s="827"/>
    </row>
    <row r="91" spans="2:21" ht="40.5" customHeight="1" x14ac:dyDescent="0.2">
      <c r="B91" s="211"/>
      <c r="C91" s="213"/>
      <c r="D91" s="784" t="s">
        <v>151</v>
      </c>
      <c r="E91" s="785"/>
      <c r="F91" s="79" t="s">
        <v>152</v>
      </c>
      <c r="G91" s="802">
        <v>15938500</v>
      </c>
      <c r="H91" s="803"/>
      <c r="I91" s="221"/>
      <c r="J91" s="787"/>
      <c r="K91" s="787"/>
      <c r="L91" s="793">
        <v>43369</v>
      </c>
      <c r="M91" s="793"/>
      <c r="N91" s="72"/>
      <c r="O91" s="111">
        <f t="shared" si="5"/>
        <v>1.2723126453228404</v>
      </c>
      <c r="P91" s="51" t="s">
        <v>458</v>
      </c>
      <c r="Q91" s="802">
        <f t="shared" si="3"/>
        <v>12527188.233640261</v>
      </c>
      <c r="R91" s="803"/>
      <c r="S91" s="825" t="s">
        <v>456</v>
      </c>
      <c r="T91" s="826"/>
      <c r="U91" s="827"/>
    </row>
    <row r="92" spans="2:21" ht="40.5" customHeight="1" x14ac:dyDescent="0.2">
      <c r="B92" s="211"/>
      <c r="C92" s="213"/>
      <c r="D92" s="784" t="s">
        <v>151</v>
      </c>
      <c r="E92" s="785"/>
      <c r="F92" s="79" t="s">
        <v>152</v>
      </c>
      <c r="G92" s="802">
        <v>3849112913</v>
      </c>
      <c r="H92" s="803"/>
      <c r="I92" s="221"/>
      <c r="J92" s="787"/>
      <c r="K92" s="787"/>
      <c r="L92" s="793">
        <v>43370</v>
      </c>
      <c r="M92" s="793"/>
      <c r="N92" s="72"/>
      <c r="O92" s="111">
        <f t="shared" si="5"/>
        <v>1.2723126453228404</v>
      </c>
      <c r="P92" s="51" t="s">
        <v>458</v>
      </c>
      <c r="Q92" s="802">
        <f t="shared" si="3"/>
        <v>3025288577.5754547</v>
      </c>
      <c r="R92" s="803"/>
      <c r="S92" s="825" t="s">
        <v>456</v>
      </c>
      <c r="T92" s="826"/>
      <c r="U92" s="827"/>
    </row>
    <row r="93" spans="2:21" ht="40.5" customHeight="1" x14ac:dyDescent="0.2">
      <c r="B93" s="211"/>
      <c r="C93" s="213"/>
      <c r="D93" s="784" t="s">
        <v>151</v>
      </c>
      <c r="E93" s="785"/>
      <c r="F93" s="79" t="s">
        <v>152</v>
      </c>
      <c r="G93" s="802">
        <v>22318303139</v>
      </c>
      <c r="H93" s="803"/>
      <c r="I93" s="221"/>
      <c r="J93" s="787"/>
      <c r="K93" s="787"/>
      <c r="L93" s="793">
        <v>43383</v>
      </c>
      <c r="M93" s="793"/>
      <c r="N93" s="72"/>
      <c r="O93" s="111">
        <f>142.5/111.82</f>
        <v>1.2743695224467895</v>
      </c>
      <c r="P93" s="51" t="s">
        <v>469</v>
      </c>
      <c r="Q93" s="802">
        <f t="shared" si="3"/>
        <v>17513211628.091087</v>
      </c>
      <c r="R93" s="803"/>
      <c r="S93" s="825"/>
      <c r="T93" s="826"/>
      <c r="U93" s="827"/>
    </row>
    <row r="94" spans="2:21" ht="40.5" customHeight="1" x14ac:dyDescent="0.2">
      <c r="B94" s="211"/>
      <c r="C94" s="213"/>
      <c r="D94" s="784" t="s">
        <v>151</v>
      </c>
      <c r="E94" s="785"/>
      <c r="F94" s="79" t="s">
        <v>152</v>
      </c>
      <c r="G94" s="802">
        <v>134904238</v>
      </c>
      <c r="H94" s="803"/>
      <c r="I94" s="221"/>
      <c r="J94" s="787"/>
      <c r="K94" s="787"/>
      <c r="L94" s="793">
        <v>43383</v>
      </c>
      <c r="M94" s="793"/>
      <c r="N94" s="72"/>
      <c r="O94" s="111">
        <f t="shared" ref="O94:O96" si="6">142.5/111.82</f>
        <v>1.2743695224467895</v>
      </c>
      <c r="P94" s="51" t="s">
        <v>469</v>
      </c>
      <c r="Q94" s="802">
        <f t="shared" si="3"/>
        <v>105859592.23270175</v>
      </c>
      <c r="R94" s="803"/>
      <c r="S94" s="825"/>
      <c r="T94" s="826"/>
      <c r="U94" s="827"/>
    </row>
    <row r="95" spans="2:21" ht="40.5" customHeight="1" x14ac:dyDescent="0.2">
      <c r="B95" s="211"/>
      <c r="C95" s="213"/>
      <c r="D95" s="784" t="s">
        <v>151</v>
      </c>
      <c r="E95" s="785"/>
      <c r="F95" s="79" t="s">
        <v>152</v>
      </c>
      <c r="G95" s="802">
        <v>22183398901</v>
      </c>
      <c r="H95" s="803"/>
      <c r="I95" s="221"/>
      <c r="J95" s="787"/>
      <c r="K95" s="787"/>
      <c r="L95" s="793">
        <v>43383</v>
      </c>
      <c r="M95" s="793"/>
      <c r="N95" s="72"/>
      <c r="O95" s="111">
        <f t="shared" si="6"/>
        <v>1.2743695224467895</v>
      </c>
      <c r="P95" s="51" t="s">
        <v>469</v>
      </c>
      <c r="Q95" s="802">
        <f t="shared" si="3"/>
        <v>17407352035.858387</v>
      </c>
      <c r="R95" s="803"/>
      <c r="S95" s="825"/>
      <c r="T95" s="826"/>
      <c r="U95" s="827"/>
    </row>
    <row r="96" spans="2:21" ht="40.5" customHeight="1" x14ac:dyDescent="0.2">
      <c r="B96" s="211"/>
      <c r="C96" s="213"/>
      <c r="D96" s="784" t="s">
        <v>151</v>
      </c>
      <c r="E96" s="785"/>
      <c r="F96" s="79" t="s">
        <v>152</v>
      </c>
      <c r="G96" s="802">
        <v>385000000</v>
      </c>
      <c r="H96" s="803"/>
      <c r="I96" s="221"/>
      <c r="J96" s="787"/>
      <c r="K96" s="787"/>
      <c r="L96" s="793">
        <v>43399</v>
      </c>
      <c r="M96" s="793"/>
      <c r="N96" s="72"/>
      <c r="O96" s="111">
        <f t="shared" si="6"/>
        <v>1.2743695224467895</v>
      </c>
      <c r="P96" s="51" t="s">
        <v>469</v>
      </c>
      <c r="Q96" s="802">
        <f t="shared" si="3"/>
        <v>302110175.43859649</v>
      </c>
      <c r="R96" s="803"/>
      <c r="S96" s="825" t="s">
        <v>456</v>
      </c>
      <c r="T96" s="826"/>
      <c r="U96" s="827"/>
    </row>
    <row r="97" spans="2:21" ht="40.5" customHeight="1" x14ac:dyDescent="0.2">
      <c r="B97" s="211"/>
      <c r="C97" s="213"/>
      <c r="D97" s="784" t="s">
        <v>151</v>
      </c>
      <c r="E97" s="785"/>
      <c r="F97" s="79" t="s">
        <v>152</v>
      </c>
      <c r="G97" s="802">
        <v>14493870000</v>
      </c>
      <c r="H97" s="803"/>
      <c r="I97" s="221"/>
      <c r="J97" s="787"/>
      <c r="K97" s="787"/>
      <c r="L97" s="793">
        <v>43431</v>
      </c>
      <c r="M97" s="793"/>
      <c r="N97" s="72"/>
      <c r="O97" s="111">
        <f>142.67/111.82</f>
        <v>1.2758898229297084</v>
      </c>
      <c r="P97" s="51" t="s">
        <v>475</v>
      </c>
      <c r="Q97" s="802">
        <f t="shared" si="3"/>
        <v>11359813159.03834</v>
      </c>
      <c r="R97" s="803"/>
      <c r="S97" s="825" t="s">
        <v>456</v>
      </c>
      <c r="T97" s="826"/>
      <c r="U97" s="827"/>
    </row>
    <row r="98" spans="2:21" ht="40.5" customHeight="1" x14ac:dyDescent="0.2">
      <c r="B98" s="211"/>
      <c r="C98" s="213"/>
      <c r="D98" s="784" t="s">
        <v>151</v>
      </c>
      <c r="E98" s="785"/>
      <c r="F98" s="79" t="s">
        <v>152</v>
      </c>
      <c r="G98" s="802">
        <v>4980000000</v>
      </c>
      <c r="H98" s="803"/>
      <c r="I98" s="221"/>
      <c r="J98" s="42"/>
      <c r="K98" s="42"/>
      <c r="L98" s="793">
        <v>43494</v>
      </c>
      <c r="M98" s="793"/>
      <c r="N98" s="72"/>
      <c r="O98" s="111">
        <f>100/78.05</f>
        <v>1.2812299807815504</v>
      </c>
      <c r="P98" s="51" t="s">
        <v>500</v>
      </c>
      <c r="Q98" s="802">
        <f t="shared" si="3"/>
        <v>3886889999.9999995</v>
      </c>
      <c r="R98" s="803"/>
      <c r="S98" s="825" t="s">
        <v>511</v>
      </c>
      <c r="T98" s="826"/>
      <c r="U98" s="827"/>
    </row>
    <row r="99" spans="2:21" ht="40.5" customHeight="1" x14ac:dyDescent="0.2">
      <c r="B99" s="211"/>
      <c r="C99" s="213"/>
      <c r="D99" s="784" t="s">
        <v>151</v>
      </c>
      <c r="E99" s="785"/>
      <c r="F99" s="79" t="s">
        <v>152</v>
      </c>
      <c r="G99" s="802">
        <v>645000000</v>
      </c>
      <c r="H99" s="803"/>
      <c r="I99" s="221"/>
      <c r="J99" s="42"/>
      <c r="K99" s="42"/>
      <c r="L99" s="793">
        <v>43495</v>
      </c>
      <c r="M99" s="793"/>
      <c r="N99" s="72"/>
      <c r="O99" s="111">
        <f>100/78.05</f>
        <v>1.2812299807815504</v>
      </c>
      <c r="P99" s="51" t="s">
        <v>500</v>
      </c>
      <c r="Q99" s="802">
        <f t="shared" si="3"/>
        <v>503422499.99999994</v>
      </c>
      <c r="R99" s="803"/>
      <c r="S99" s="825" t="s">
        <v>511</v>
      </c>
      <c r="T99" s="826"/>
      <c r="U99" s="827"/>
    </row>
    <row r="100" spans="2:21" ht="40.5" customHeight="1" x14ac:dyDescent="0.2">
      <c r="B100" s="211"/>
      <c r="C100" s="213"/>
      <c r="D100" s="784" t="s">
        <v>151</v>
      </c>
      <c r="E100" s="785"/>
      <c r="F100" s="79" t="s">
        <v>152</v>
      </c>
      <c r="G100" s="802">
        <v>16875000000</v>
      </c>
      <c r="H100" s="803"/>
      <c r="I100" s="221"/>
      <c r="J100" s="42"/>
      <c r="K100" s="42"/>
      <c r="L100" s="793">
        <v>43497</v>
      </c>
      <c r="M100" s="793"/>
      <c r="N100" s="72"/>
      <c r="O100" s="111">
        <f>100/78.05</f>
        <v>1.2812299807815504</v>
      </c>
      <c r="P100" s="51" t="s">
        <v>500</v>
      </c>
      <c r="Q100" s="802">
        <f t="shared" si="3"/>
        <v>13170937500</v>
      </c>
      <c r="R100" s="803"/>
      <c r="S100" s="825" t="s">
        <v>511</v>
      </c>
      <c r="T100" s="826"/>
      <c r="U100" s="827"/>
    </row>
    <row r="101" spans="2:21" ht="40.5" customHeight="1" x14ac:dyDescent="0.2">
      <c r="B101" s="211"/>
      <c r="C101" s="213"/>
      <c r="D101" s="784" t="s">
        <v>151</v>
      </c>
      <c r="E101" s="785"/>
      <c r="F101" s="79" t="s">
        <v>152</v>
      </c>
      <c r="G101" s="802">
        <v>9562500000</v>
      </c>
      <c r="H101" s="803"/>
      <c r="I101" s="221"/>
      <c r="J101" s="42"/>
      <c r="K101" s="42"/>
      <c r="L101" s="793">
        <v>43504</v>
      </c>
      <c r="M101" s="793"/>
      <c r="N101" s="72"/>
      <c r="O101" s="111">
        <f>100.6/78.05</f>
        <v>1.2889173606662396</v>
      </c>
      <c r="P101" s="51" t="s">
        <v>503</v>
      </c>
      <c r="Q101" s="802">
        <f t="shared" si="3"/>
        <v>7419017147.1172962</v>
      </c>
      <c r="R101" s="803"/>
      <c r="S101" s="825" t="s">
        <v>511</v>
      </c>
      <c r="T101" s="826"/>
      <c r="U101" s="827"/>
    </row>
    <row r="102" spans="2:21" ht="40.5" customHeight="1" x14ac:dyDescent="0.2">
      <c r="B102" s="211"/>
      <c r="C102" s="213"/>
      <c r="D102" s="784" t="s">
        <v>151</v>
      </c>
      <c r="E102" s="785"/>
      <c r="F102" s="79" t="s">
        <v>152</v>
      </c>
      <c r="G102" s="802">
        <v>9562500000</v>
      </c>
      <c r="H102" s="803"/>
      <c r="I102" s="221"/>
      <c r="J102" s="42"/>
      <c r="K102" s="42"/>
      <c r="L102" s="793">
        <v>43504</v>
      </c>
      <c r="M102" s="793"/>
      <c r="N102" s="72"/>
      <c r="O102" s="111">
        <f t="shared" ref="O102:O103" si="7">100.6/78.05</f>
        <v>1.2889173606662396</v>
      </c>
      <c r="P102" s="51" t="s">
        <v>503</v>
      </c>
      <c r="Q102" s="802">
        <f t="shared" si="3"/>
        <v>7419017147.1172962</v>
      </c>
      <c r="R102" s="803"/>
      <c r="S102" s="825" t="s">
        <v>511</v>
      </c>
      <c r="T102" s="826"/>
      <c r="U102" s="827"/>
    </row>
    <row r="103" spans="2:21" ht="40.5" customHeight="1" x14ac:dyDescent="0.2">
      <c r="B103" s="211"/>
      <c r="C103" s="213"/>
      <c r="D103" s="784" t="s">
        <v>151</v>
      </c>
      <c r="E103" s="785"/>
      <c r="F103" s="79" t="s">
        <v>152</v>
      </c>
      <c r="G103" s="802">
        <v>6375000004.9799995</v>
      </c>
      <c r="H103" s="803"/>
      <c r="I103" s="221"/>
      <c r="J103" s="42"/>
      <c r="K103" s="42"/>
      <c r="L103" s="793">
        <v>43522</v>
      </c>
      <c r="M103" s="793"/>
      <c r="N103" s="72"/>
      <c r="O103" s="111">
        <f t="shared" si="7"/>
        <v>1.2889173606662396</v>
      </c>
      <c r="P103" s="51" t="s">
        <v>503</v>
      </c>
      <c r="Q103" s="802">
        <f t="shared" si="3"/>
        <v>4946011435.275238</v>
      </c>
      <c r="R103" s="803"/>
      <c r="S103" s="825" t="s">
        <v>511</v>
      </c>
      <c r="T103" s="826"/>
      <c r="U103" s="827"/>
    </row>
    <row r="104" spans="2:21" ht="40.5" customHeight="1" x14ac:dyDescent="0.2">
      <c r="B104" s="211"/>
      <c r="C104" s="213"/>
      <c r="D104" s="784" t="s">
        <v>151</v>
      </c>
      <c r="E104" s="785"/>
      <c r="F104" s="79" t="s">
        <v>152</v>
      </c>
      <c r="G104" s="802">
        <v>18000000000</v>
      </c>
      <c r="H104" s="803"/>
      <c r="I104" s="221"/>
      <c r="J104" s="42"/>
      <c r="K104" s="42"/>
      <c r="L104" s="793">
        <v>43544</v>
      </c>
      <c r="M104" s="793"/>
      <c r="N104" s="72"/>
      <c r="O104" s="111">
        <f>101.18/78.05</f>
        <v>1.2963484945547727</v>
      </c>
      <c r="P104" s="51" t="s">
        <v>512</v>
      </c>
      <c r="Q104" s="802">
        <f t="shared" si="3"/>
        <v>13885155169.00573</v>
      </c>
      <c r="R104" s="803"/>
      <c r="S104" s="825" t="s">
        <v>511</v>
      </c>
      <c r="T104" s="826"/>
      <c r="U104" s="827"/>
    </row>
    <row r="105" spans="2:21" ht="40.5" customHeight="1" x14ac:dyDescent="0.2">
      <c r="B105" s="211"/>
      <c r="C105" s="213"/>
      <c r="D105" s="784" t="s">
        <v>151</v>
      </c>
      <c r="E105" s="785"/>
      <c r="F105" s="79" t="s">
        <v>152</v>
      </c>
      <c r="G105" s="802">
        <v>13500000000</v>
      </c>
      <c r="H105" s="803"/>
      <c r="I105" s="221"/>
      <c r="J105" s="42"/>
      <c r="K105" s="42"/>
      <c r="L105" s="793">
        <v>43546</v>
      </c>
      <c r="M105" s="793"/>
      <c r="N105" s="72"/>
      <c r="O105" s="111">
        <f>101.18/78.05</f>
        <v>1.2963484945547727</v>
      </c>
      <c r="P105" s="51" t="s">
        <v>512</v>
      </c>
      <c r="Q105" s="802">
        <f t="shared" si="3"/>
        <v>10413866376.754297</v>
      </c>
      <c r="R105" s="803"/>
      <c r="S105" s="825" t="s">
        <v>511</v>
      </c>
      <c r="T105" s="826"/>
      <c r="U105" s="827"/>
    </row>
    <row r="106" spans="2:21" ht="40.5" customHeight="1" x14ac:dyDescent="0.2">
      <c r="B106" s="211"/>
      <c r="C106" s="213"/>
      <c r="D106" s="784" t="s">
        <v>151</v>
      </c>
      <c r="E106" s="785"/>
      <c r="F106" s="79" t="s">
        <v>152</v>
      </c>
      <c r="G106" s="802">
        <v>8000000000</v>
      </c>
      <c r="H106" s="803"/>
      <c r="I106" s="221"/>
      <c r="J106" s="42"/>
      <c r="K106" s="42"/>
      <c r="L106" s="793">
        <v>43551</v>
      </c>
      <c r="M106" s="793"/>
      <c r="N106" s="72"/>
      <c r="O106" s="111">
        <f>101.18/78.05</f>
        <v>1.2963484945547727</v>
      </c>
      <c r="P106" s="51" t="s">
        <v>512</v>
      </c>
      <c r="Q106" s="802">
        <f t="shared" si="3"/>
        <v>6171180075.113658</v>
      </c>
      <c r="R106" s="803"/>
      <c r="S106" s="825" t="s">
        <v>511</v>
      </c>
      <c r="T106" s="826"/>
      <c r="U106" s="827"/>
    </row>
    <row r="107" spans="2:21" ht="40.5" customHeight="1" x14ac:dyDescent="0.2">
      <c r="B107" s="211"/>
      <c r="C107" s="213"/>
      <c r="D107" s="784" t="s">
        <v>151</v>
      </c>
      <c r="E107" s="785"/>
      <c r="F107" s="79" t="s">
        <v>152</v>
      </c>
      <c r="G107" s="802">
        <v>21527000000</v>
      </c>
      <c r="H107" s="803"/>
      <c r="I107" s="221"/>
      <c r="J107" s="42"/>
      <c r="K107" s="42"/>
      <c r="L107" s="793">
        <v>43570</v>
      </c>
      <c r="M107" s="793"/>
      <c r="N107" s="72"/>
      <c r="O107" s="111">
        <f>101.62/78.05</f>
        <v>1.3019859064702115</v>
      </c>
      <c r="P107" s="51" t="s">
        <v>516</v>
      </c>
      <c r="Q107" s="802">
        <f t="shared" si="3"/>
        <v>16533973135.209602</v>
      </c>
      <c r="R107" s="803"/>
      <c r="S107" s="825" t="s">
        <v>511</v>
      </c>
      <c r="T107" s="826"/>
      <c r="U107" s="827"/>
    </row>
    <row r="108" spans="2:21" ht="40.5" customHeight="1" x14ac:dyDescent="0.2">
      <c r="B108" s="211"/>
      <c r="C108" s="213"/>
      <c r="D108" s="784" t="s">
        <v>151</v>
      </c>
      <c r="E108" s="785"/>
      <c r="F108" s="79" t="s">
        <v>152</v>
      </c>
      <c r="G108" s="802">
        <v>11732000000</v>
      </c>
      <c r="H108" s="803"/>
      <c r="I108" s="221"/>
      <c r="J108" s="42"/>
      <c r="K108" s="42"/>
      <c r="L108" s="793">
        <v>43580</v>
      </c>
      <c r="M108" s="793"/>
      <c r="N108" s="72"/>
      <c r="O108" s="111">
        <f>101.62/78.05</f>
        <v>1.3019859064702115</v>
      </c>
      <c r="P108" s="51" t="s">
        <v>516</v>
      </c>
      <c r="Q108" s="802">
        <f t="shared" si="3"/>
        <v>9010850226.3333988</v>
      </c>
      <c r="R108" s="803"/>
      <c r="S108" s="825" t="s">
        <v>511</v>
      </c>
      <c r="T108" s="826"/>
      <c r="U108" s="827"/>
    </row>
    <row r="109" spans="2:21" ht="42" customHeight="1" x14ac:dyDescent="0.2">
      <c r="B109" s="211"/>
      <c r="C109" s="213"/>
      <c r="D109" s="784" t="s">
        <v>151</v>
      </c>
      <c r="E109" s="785"/>
      <c r="F109" s="79" t="s">
        <v>152</v>
      </c>
      <c r="G109" s="802">
        <v>4875000000</v>
      </c>
      <c r="H109" s="803"/>
      <c r="I109" s="221"/>
      <c r="J109" s="42"/>
      <c r="K109" s="42"/>
      <c r="L109" s="793">
        <v>43581</v>
      </c>
      <c r="M109" s="793"/>
      <c r="N109" s="72"/>
      <c r="O109" s="111">
        <f>101.62/78.05</f>
        <v>1.3019859064702115</v>
      </c>
      <c r="P109" s="51" t="s">
        <v>516</v>
      </c>
      <c r="Q109" s="802">
        <f t="shared" si="3"/>
        <v>3744280161.3855538</v>
      </c>
      <c r="R109" s="803"/>
      <c r="S109" s="825" t="s">
        <v>572</v>
      </c>
      <c r="T109" s="826"/>
      <c r="U109" s="827"/>
    </row>
    <row r="110" spans="2:21" ht="42" customHeight="1" x14ac:dyDescent="0.2">
      <c r="B110" s="211"/>
      <c r="C110" s="213"/>
      <c r="D110" s="784" t="s">
        <v>151</v>
      </c>
      <c r="E110" s="785"/>
      <c r="F110" s="79" t="s">
        <v>152</v>
      </c>
      <c r="G110" s="802">
        <v>3366000000</v>
      </c>
      <c r="H110" s="803"/>
      <c r="I110" s="221"/>
      <c r="J110" s="42"/>
      <c r="K110" s="42"/>
      <c r="L110" s="793">
        <v>43591</v>
      </c>
      <c r="M110" s="793"/>
      <c r="N110" s="72"/>
      <c r="O110" s="111">
        <f>102.12/78.05</f>
        <v>1.3083920563741192</v>
      </c>
      <c r="P110" s="51" t="s">
        <v>575</v>
      </c>
      <c r="Q110" s="802">
        <f t="shared" si="3"/>
        <v>2572623384.253819</v>
      </c>
      <c r="R110" s="803"/>
      <c r="S110" s="825" t="s">
        <v>572</v>
      </c>
      <c r="T110" s="826"/>
      <c r="U110" s="827"/>
    </row>
    <row r="111" spans="2:21" ht="31.5" customHeight="1" x14ac:dyDescent="0.2">
      <c r="B111" s="219"/>
      <c r="C111" s="215"/>
      <c r="D111" s="784"/>
      <c r="E111" s="785"/>
      <c r="F111" s="1095" t="s">
        <v>236</v>
      </c>
      <c r="G111" s="828">
        <f>SUM(G15:H110)</f>
        <v>384347324524.47998</v>
      </c>
      <c r="H111" s="829"/>
      <c r="I111" s="221"/>
      <c r="J111" s="42"/>
      <c r="K111" s="42"/>
      <c r="L111" s="43"/>
      <c r="M111" s="43"/>
      <c r="N111" s="44"/>
      <c r="O111" s="44"/>
      <c r="P111" s="44"/>
      <c r="Q111" s="830">
        <f>SUM(Q15:R110)</f>
        <v>309017897125.14862</v>
      </c>
      <c r="R111" s="831"/>
      <c r="S111" s="60"/>
      <c r="T111" s="60"/>
      <c r="U111" s="61"/>
    </row>
    <row r="112" spans="2:21" ht="31.5" customHeight="1" x14ac:dyDescent="0.2">
      <c r="B112" s="264"/>
      <c r="C112" s="266"/>
      <c r="D112" s="784" t="s">
        <v>151</v>
      </c>
      <c r="E112" s="785"/>
      <c r="F112" s="79" t="s">
        <v>237</v>
      </c>
      <c r="G112" s="801">
        <v>578332629.87</v>
      </c>
      <c r="H112" s="801"/>
      <c r="I112" s="801"/>
      <c r="J112" s="787"/>
      <c r="K112" s="787"/>
      <c r="L112" s="793">
        <v>42278</v>
      </c>
      <c r="M112" s="793" t="s">
        <v>216</v>
      </c>
      <c r="N112" s="41"/>
      <c r="O112" s="59">
        <f>123.78/111.82</f>
        <v>1.1069576104453587</v>
      </c>
      <c r="P112" s="40" t="s">
        <v>238</v>
      </c>
      <c r="Q112" s="802">
        <f>+G112/O112</f>
        <v>522452372.53242362</v>
      </c>
      <c r="R112" s="803"/>
      <c r="S112" s="821"/>
      <c r="T112" s="821"/>
      <c r="U112" s="821"/>
    </row>
    <row r="113" spans="1:21" ht="31.5" customHeight="1" x14ac:dyDescent="0.2">
      <c r="B113" s="264"/>
      <c r="C113" s="266"/>
      <c r="D113" s="784" t="s">
        <v>151</v>
      </c>
      <c r="E113" s="785"/>
      <c r="F113" s="79" t="s">
        <v>237</v>
      </c>
      <c r="G113" s="801">
        <v>906673067.28999996</v>
      </c>
      <c r="H113" s="801"/>
      <c r="I113" s="801"/>
      <c r="J113" s="787"/>
      <c r="K113" s="787"/>
      <c r="L113" s="793">
        <v>42369</v>
      </c>
      <c r="M113" s="793" t="s">
        <v>216</v>
      </c>
      <c r="N113" s="41"/>
      <c r="O113" s="111">
        <f>125.37/111.82</f>
        <v>1.1211768914326596</v>
      </c>
      <c r="P113" s="40" t="s">
        <v>219</v>
      </c>
      <c r="Q113" s="802">
        <f>+G113/O113</f>
        <v>808679766.96472681</v>
      </c>
      <c r="R113" s="803"/>
      <c r="S113" s="821"/>
      <c r="T113" s="821"/>
      <c r="U113" s="821"/>
    </row>
    <row r="114" spans="1:21" ht="47.25" customHeight="1" x14ac:dyDescent="0.2">
      <c r="B114" s="215"/>
      <c r="C114" s="216" t="s">
        <v>679</v>
      </c>
      <c r="D114" s="80"/>
      <c r="E114" s="80"/>
      <c r="F114" s="80"/>
      <c r="G114" s="838">
        <f>+G111+G112+G113</f>
        <v>385832330221.63995</v>
      </c>
      <c r="H114" s="839"/>
      <c r="I114" s="45"/>
      <c r="J114" s="42"/>
      <c r="K114" s="42"/>
      <c r="L114" s="43"/>
      <c r="M114" s="43"/>
      <c r="N114" s="44"/>
      <c r="O114" s="44"/>
      <c r="P114" s="44"/>
      <c r="Q114" s="830">
        <f>+Q111+Q112+Q113</f>
        <v>310349029264.64575</v>
      </c>
      <c r="R114" s="831"/>
      <c r="S114" s="46"/>
      <c r="T114" s="46"/>
      <c r="U114" s="47"/>
    </row>
    <row r="115" spans="1:21" ht="31.5" customHeight="1" x14ac:dyDescent="0.2">
      <c r="B115" s="211"/>
      <c r="C115" s="212"/>
      <c r="D115" s="81"/>
      <c r="E115" s="81"/>
      <c r="F115" s="81"/>
      <c r="G115" s="109"/>
      <c r="H115" s="109"/>
      <c r="I115" s="109"/>
      <c r="J115" s="42"/>
      <c r="K115" s="42"/>
      <c r="L115" s="43"/>
      <c r="M115" s="43"/>
      <c r="N115" s="44"/>
      <c r="O115" s="44"/>
      <c r="P115" s="44"/>
      <c r="Q115" s="109"/>
      <c r="R115" s="109"/>
      <c r="S115" s="46"/>
      <c r="T115" s="46"/>
      <c r="U115" s="47"/>
    </row>
    <row r="116" spans="1:21" ht="31.5" customHeight="1" x14ac:dyDescent="0.2">
      <c r="A116" s="1" t="s">
        <v>680</v>
      </c>
      <c r="B116" s="394" t="s">
        <v>239</v>
      </c>
      <c r="C116" s="399"/>
      <c r="D116" s="399"/>
      <c r="E116" s="399"/>
      <c r="F116" s="399"/>
      <c r="G116" s="399"/>
      <c r="H116" s="399"/>
      <c r="I116" s="399"/>
      <c r="J116" s="399"/>
      <c r="K116" s="399"/>
      <c r="L116" s="399"/>
      <c r="M116" s="399"/>
      <c r="N116" s="399"/>
      <c r="O116" s="399"/>
      <c r="P116" s="399"/>
      <c r="Q116" s="399"/>
      <c r="R116" s="399"/>
      <c r="S116" s="399"/>
      <c r="T116" s="399"/>
      <c r="U116" s="395"/>
    </row>
    <row r="117" spans="1:21" ht="15" x14ac:dyDescent="0.2">
      <c r="B117" s="770" t="s">
        <v>138</v>
      </c>
      <c r="C117" s="770"/>
      <c r="D117" s="771" t="s">
        <v>139</v>
      </c>
      <c r="E117" s="771"/>
      <c r="F117" s="771" t="s">
        <v>140</v>
      </c>
      <c r="G117" s="774" t="s">
        <v>141</v>
      </c>
      <c r="H117" s="774"/>
      <c r="I117" s="774"/>
      <c r="J117" s="774"/>
      <c r="K117" s="774"/>
      <c r="L117" s="774"/>
      <c r="M117" s="774"/>
      <c r="N117" s="774" t="s">
        <v>142</v>
      </c>
      <c r="O117" s="774"/>
      <c r="P117" s="774"/>
      <c r="Q117" s="774"/>
      <c r="R117" s="774"/>
      <c r="S117" s="774" t="s">
        <v>99</v>
      </c>
      <c r="T117" s="774"/>
      <c r="U117" s="774"/>
    </row>
    <row r="118" spans="1:21" ht="15" customHeight="1" x14ac:dyDescent="0.2">
      <c r="B118" s="770"/>
      <c r="C118" s="770"/>
      <c r="D118" s="771"/>
      <c r="E118" s="771"/>
      <c r="F118" s="771"/>
      <c r="G118" s="790" t="s">
        <v>143</v>
      </c>
      <c r="H118" s="771"/>
      <c r="I118" s="771"/>
      <c r="J118" s="790" t="s">
        <v>144</v>
      </c>
      <c r="K118" s="790"/>
      <c r="L118" s="790" t="s">
        <v>145</v>
      </c>
      <c r="M118" s="790"/>
      <c r="N118" s="222" t="s">
        <v>146</v>
      </c>
      <c r="O118" s="222" t="s">
        <v>147</v>
      </c>
      <c r="P118" s="222" t="s">
        <v>148</v>
      </c>
      <c r="Q118" s="790" t="s">
        <v>149</v>
      </c>
      <c r="R118" s="790"/>
      <c r="S118" s="774"/>
      <c r="T118" s="774"/>
      <c r="U118" s="774"/>
    </row>
    <row r="119" spans="1:21" ht="28.5" customHeight="1" x14ac:dyDescent="0.2">
      <c r="B119" s="264" t="s">
        <v>150</v>
      </c>
      <c r="C119" s="266"/>
      <c r="D119" s="498" t="s">
        <v>239</v>
      </c>
      <c r="E119" s="498"/>
      <c r="F119" s="79" t="s">
        <v>152</v>
      </c>
      <c r="G119" s="832">
        <v>1792505269</v>
      </c>
      <c r="H119" s="832"/>
      <c r="I119" s="832"/>
      <c r="J119" s="833" t="s">
        <v>153</v>
      </c>
      <c r="K119" s="833"/>
      <c r="L119" s="834">
        <v>42278</v>
      </c>
      <c r="M119" s="835"/>
      <c r="N119" s="223">
        <v>1630902678</v>
      </c>
      <c r="O119" s="59">
        <f>123.78/111.82</f>
        <v>1.1069576104453587</v>
      </c>
      <c r="P119" s="112" t="s">
        <v>169</v>
      </c>
      <c r="Q119" s="836">
        <f t="shared" ref="Q119:Q146" si="8">+G119/O119</f>
        <v>1619307959.1176279</v>
      </c>
      <c r="R119" s="837"/>
      <c r="S119" s="258" t="s">
        <v>240</v>
      </c>
      <c r="T119" s="258"/>
      <c r="U119" s="258"/>
    </row>
    <row r="120" spans="1:21" ht="27.75" customHeight="1" x14ac:dyDescent="0.2">
      <c r="B120" s="264" t="s">
        <v>154</v>
      </c>
      <c r="C120" s="266"/>
      <c r="D120" s="498" t="s">
        <v>239</v>
      </c>
      <c r="E120" s="498"/>
      <c r="F120" s="79" t="s">
        <v>152</v>
      </c>
      <c r="G120" s="832">
        <v>1805267351.8</v>
      </c>
      <c r="H120" s="832"/>
      <c r="I120" s="832"/>
      <c r="J120" s="833" t="s">
        <v>153</v>
      </c>
      <c r="K120" s="833"/>
      <c r="L120" s="834">
        <v>42311</v>
      </c>
      <c r="M120" s="835"/>
      <c r="N120" s="223">
        <v>1630902678</v>
      </c>
      <c r="O120" s="111">
        <f>124.62/111.82</f>
        <v>1.1144696834197818</v>
      </c>
      <c r="P120" s="113" t="s">
        <v>174</v>
      </c>
      <c r="Q120" s="813">
        <f>+G120/O120</f>
        <v>1619844288.8643556</v>
      </c>
      <c r="R120" s="815"/>
      <c r="S120" s="258" t="s">
        <v>240</v>
      </c>
      <c r="T120" s="258"/>
      <c r="U120" s="258"/>
    </row>
    <row r="121" spans="1:21" ht="27.75" customHeight="1" x14ac:dyDescent="0.2">
      <c r="B121" s="264" t="s">
        <v>154</v>
      </c>
      <c r="C121" s="266"/>
      <c r="D121" s="498" t="s">
        <v>239</v>
      </c>
      <c r="E121" s="498"/>
      <c r="F121" s="79" t="s">
        <v>152</v>
      </c>
      <c r="G121" s="832">
        <v>12313884</v>
      </c>
      <c r="H121" s="832"/>
      <c r="I121" s="832"/>
      <c r="J121" s="833" t="s">
        <v>153</v>
      </c>
      <c r="K121" s="833"/>
      <c r="L121" s="834">
        <v>42367</v>
      </c>
      <c r="M121" s="835"/>
      <c r="N121" s="223">
        <v>1630902678</v>
      </c>
      <c r="O121" s="111">
        <f>125.37/111.82</f>
        <v>1.1211768914326596</v>
      </c>
      <c r="P121" s="113" t="s">
        <v>176</v>
      </c>
      <c r="Q121" s="813">
        <f t="shared" ref="Q121" si="9">+G121/O121</f>
        <v>10982998.395788467</v>
      </c>
      <c r="R121" s="815"/>
      <c r="S121" s="258" t="s">
        <v>240</v>
      </c>
      <c r="T121" s="258"/>
      <c r="U121" s="258"/>
    </row>
    <row r="122" spans="1:21" ht="28.5" customHeight="1" x14ac:dyDescent="0.2">
      <c r="B122" s="264" t="s">
        <v>156</v>
      </c>
      <c r="C122" s="266"/>
      <c r="D122" s="498" t="s">
        <v>239</v>
      </c>
      <c r="E122" s="498"/>
      <c r="F122" s="79" t="s">
        <v>152</v>
      </c>
      <c r="G122" s="832">
        <v>1828541334</v>
      </c>
      <c r="H122" s="832"/>
      <c r="I122" s="832"/>
      <c r="J122" s="840" t="s">
        <v>241</v>
      </c>
      <c r="K122" s="840"/>
      <c r="L122" s="834">
        <v>42367</v>
      </c>
      <c r="M122" s="835"/>
      <c r="N122" s="223">
        <v>1630902678</v>
      </c>
      <c r="O122" s="111">
        <f>125.37/111.82</f>
        <v>1.1211768914326596</v>
      </c>
      <c r="P122" s="113" t="s">
        <v>176</v>
      </c>
      <c r="Q122" s="813">
        <f t="shared" si="8"/>
        <v>1630912434.9356306</v>
      </c>
      <c r="R122" s="815"/>
      <c r="S122" s="258" t="s">
        <v>240</v>
      </c>
      <c r="T122" s="258"/>
      <c r="U122" s="258"/>
    </row>
    <row r="123" spans="1:21" ht="27" customHeight="1" x14ac:dyDescent="0.2">
      <c r="B123" s="264" t="s">
        <v>158</v>
      </c>
      <c r="C123" s="266"/>
      <c r="D123" s="498" t="s">
        <v>239</v>
      </c>
      <c r="E123" s="498"/>
      <c r="F123" s="79" t="s">
        <v>152</v>
      </c>
      <c r="G123" s="832">
        <v>1839906750</v>
      </c>
      <c r="H123" s="832"/>
      <c r="I123" s="832"/>
      <c r="J123" s="841" t="s">
        <v>242</v>
      </c>
      <c r="K123" s="842"/>
      <c r="L123" s="834">
        <v>42387</v>
      </c>
      <c r="M123" s="835">
        <v>42387</v>
      </c>
      <c r="N123" s="223">
        <v>1630902678</v>
      </c>
      <c r="O123" s="111">
        <f>126.15/111.82</f>
        <v>1.1281523877660526</v>
      </c>
      <c r="P123" s="113" t="s">
        <v>181</v>
      </c>
      <c r="Q123" s="813">
        <f t="shared" si="8"/>
        <v>1630902677.6456599</v>
      </c>
      <c r="R123" s="815"/>
      <c r="S123" s="258" t="s">
        <v>240</v>
      </c>
      <c r="T123" s="258"/>
      <c r="U123" s="258"/>
    </row>
    <row r="124" spans="1:21" ht="27" customHeight="1" x14ac:dyDescent="0.2">
      <c r="B124" s="264" t="s">
        <v>158</v>
      </c>
      <c r="C124" s="266"/>
      <c r="D124" s="498" t="s">
        <v>239</v>
      </c>
      <c r="E124" s="498"/>
      <c r="F124" s="79" t="s">
        <v>152</v>
      </c>
      <c r="G124" s="832">
        <v>13080610</v>
      </c>
      <c r="H124" s="832"/>
      <c r="I124" s="832"/>
      <c r="J124" s="841" t="s">
        <v>242</v>
      </c>
      <c r="K124" s="842"/>
      <c r="L124" s="834">
        <v>42395</v>
      </c>
      <c r="M124" s="835">
        <v>42387</v>
      </c>
      <c r="N124" s="223">
        <v>0</v>
      </c>
      <c r="O124" s="111">
        <f>126.15/111.82</f>
        <v>1.1281523877660526</v>
      </c>
      <c r="P124" s="113" t="s">
        <v>181</v>
      </c>
      <c r="Q124" s="836">
        <f t="shared" si="8"/>
        <v>11594719.066191042</v>
      </c>
      <c r="R124" s="837"/>
      <c r="S124" s="258" t="s">
        <v>240</v>
      </c>
      <c r="T124" s="258"/>
      <c r="U124" s="258"/>
    </row>
    <row r="125" spans="1:21" ht="26.25" customHeight="1" x14ac:dyDescent="0.2">
      <c r="B125" s="264" t="s">
        <v>160</v>
      </c>
      <c r="C125" s="266"/>
      <c r="D125" s="498" t="s">
        <v>239</v>
      </c>
      <c r="E125" s="498"/>
      <c r="F125" s="79" t="s">
        <v>152</v>
      </c>
      <c r="G125" s="832">
        <v>1863680417</v>
      </c>
      <c r="H125" s="832"/>
      <c r="I125" s="832"/>
      <c r="J125" s="840" t="s">
        <v>243</v>
      </c>
      <c r="K125" s="840"/>
      <c r="L125" s="834">
        <v>42416</v>
      </c>
      <c r="M125" s="835">
        <v>42416</v>
      </c>
      <c r="N125" s="223">
        <v>1630902678</v>
      </c>
      <c r="O125" s="111">
        <f>127.78/111.82</f>
        <v>1.1427293865140404</v>
      </c>
      <c r="P125" s="113" t="s">
        <v>184</v>
      </c>
      <c r="Q125" s="813">
        <f t="shared" si="8"/>
        <v>1630902678.266865</v>
      </c>
      <c r="R125" s="815"/>
      <c r="S125" s="258" t="s">
        <v>244</v>
      </c>
      <c r="T125" s="258"/>
      <c r="U125" s="258"/>
    </row>
    <row r="126" spans="1:21" ht="26.25" customHeight="1" x14ac:dyDescent="0.2">
      <c r="B126" s="264" t="s">
        <v>162</v>
      </c>
      <c r="C126" s="266"/>
      <c r="D126" s="498" t="s">
        <v>239</v>
      </c>
      <c r="E126" s="498"/>
      <c r="F126" s="79" t="s">
        <v>152</v>
      </c>
      <c r="G126" s="832">
        <v>1887454082.99</v>
      </c>
      <c r="H126" s="832"/>
      <c r="I126" s="832"/>
      <c r="J126" s="841" t="s">
        <v>245</v>
      </c>
      <c r="K126" s="842"/>
      <c r="L126" s="834">
        <v>42445</v>
      </c>
      <c r="M126" s="835">
        <v>42445</v>
      </c>
      <c r="N126" s="223">
        <v>1630902678</v>
      </c>
      <c r="O126" s="111">
        <f>129.41/111.82</f>
        <v>1.1573063852620282</v>
      </c>
      <c r="P126" s="113" t="s">
        <v>188</v>
      </c>
      <c r="Q126" s="813">
        <f t="shared" si="8"/>
        <v>1630902677.9997048</v>
      </c>
      <c r="R126" s="815"/>
      <c r="S126" s="258" t="s">
        <v>240</v>
      </c>
      <c r="T126" s="258"/>
      <c r="U126" s="258"/>
    </row>
    <row r="127" spans="1:21" ht="27.75" customHeight="1" x14ac:dyDescent="0.2">
      <c r="B127" s="264" t="s">
        <v>164</v>
      </c>
      <c r="C127" s="266"/>
      <c r="D127" s="498" t="s">
        <v>239</v>
      </c>
      <c r="E127" s="498"/>
      <c r="F127" s="79" t="s">
        <v>152</v>
      </c>
      <c r="G127" s="832">
        <v>1905247870</v>
      </c>
      <c r="H127" s="832"/>
      <c r="I127" s="832"/>
      <c r="J127" s="841" t="s">
        <v>246</v>
      </c>
      <c r="K127" s="842"/>
      <c r="L127" s="834">
        <v>42474</v>
      </c>
      <c r="M127" s="835">
        <v>42474</v>
      </c>
      <c r="N127" s="223">
        <v>1630902678</v>
      </c>
      <c r="O127" s="111">
        <f>130.63/111.82</f>
        <v>1.1682167769629763</v>
      </c>
      <c r="P127" s="113" t="s">
        <v>193</v>
      </c>
      <c r="Q127" s="813">
        <f t="shared" si="8"/>
        <v>1630902677.9713693</v>
      </c>
      <c r="R127" s="815"/>
      <c r="S127" s="258" t="s">
        <v>244</v>
      </c>
      <c r="T127" s="258"/>
      <c r="U127" s="258"/>
    </row>
    <row r="128" spans="1:21" ht="27.75" customHeight="1" x14ac:dyDescent="0.2">
      <c r="B128" s="264" t="s">
        <v>166</v>
      </c>
      <c r="C128" s="266"/>
      <c r="D128" s="498" t="s">
        <v>239</v>
      </c>
      <c r="E128" s="498"/>
      <c r="F128" s="79" t="s">
        <v>152</v>
      </c>
      <c r="G128" s="832">
        <v>1914728166</v>
      </c>
      <c r="H128" s="832"/>
      <c r="I128" s="832"/>
      <c r="J128" s="840" t="s">
        <v>247</v>
      </c>
      <c r="K128" s="840"/>
      <c r="L128" s="834">
        <v>42506</v>
      </c>
      <c r="M128" s="835">
        <v>42506</v>
      </c>
      <c r="N128" s="223">
        <v>1630902678</v>
      </c>
      <c r="O128" s="111">
        <f>131.28/111.82</f>
        <v>1.1740296905741372</v>
      </c>
      <c r="P128" s="113" t="s">
        <v>198</v>
      </c>
      <c r="Q128" s="813">
        <f t="shared" si="8"/>
        <v>1630902677.6517365</v>
      </c>
      <c r="R128" s="815"/>
      <c r="S128" s="258" t="s">
        <v>244</v>
      </c>
      <c r="T128" s="258"/>
      <c r="U128" s="258"/>
    </row>
    <row r="129" spans="1:21" ht="29.25" customHeight="1" x14ac:dyDescent="0.2">
      <c r="B129" s="264" t="s">
        <v>248</v>
      </c>
      <c r="C129" s="266"/>
      <c r="D129" s="498" t="s">
        <v>239</v>
      </c>
      <c r="E129" s="498"/>
      <c r="F129" s="79" t="s">
        <v>152</v>
      </c>
      <c r="G129" s="832">
        <v>1924500164</v>
      </c>
      <c r="H129" s="832"/>
      <c r="I129" s="832"/>
      <c r="J129" s="841" t="s">
        <v>249</v>
      </c>
      <c r="K129" s="842"/>
      <c r="L129" s="834">
        <v>42535</v>
      </c>
      <c r="M129" s="835">
        <v>42535</v>
      </c>
      <c r="N129" s="223">
        <v>1630902678</v>
      </c>
      <c r="O129" s="111">
        <f>131.95/111.82</f>
        <v>1.1800214630656412</v>
      </c>
      <c r="P129" s="113" t="s">
        <v>201</v>
      </c>
      <c r="Q129" s="813">
        <f t="shared" si="8"/>
        <v>1630902677.8209929</v>
      </c>
      <c r="R129" s="815"/>
      <c r="S129" s="258" t="s">
        <v>244</v>
      </c>
      <c r="T129" s="258"/>
      <c r="U129" s="258"/>
    </row>
    <row r="130" spans="1:21" ht="29.25" customHeight="1" x14ac:dyDescent="0.2">
      <c r="B130" s="264" t="s">
        <v>250</v>
      </c>
      <c r="C130" s="266"/>
      <c r="D130" s="498" t="s">
        <v>239</v>
      </c>
      <c r="E130" s="498"/>
      <c r="F130" s="79" t="s">
        <v>152</v>
      </c>
      <c r="G130" s="832">
        <v>1933737765</v>
      </c>
      <c r="H130" s="832"/>
      <c r="I130" s="832"/>
      <c r="J130" s="843" t="s">
        <v>251</v>
      </c>
      <c r="K130" s="844"/>
      <c r="L130" s="834">
        <v>42558</v>
      </c>
      <c r="M130" s="835">
        <v>42558</v>
      </c>
      <c r="N130" s="223">
        <v>1630902678</v>
      </c>
      <c r="O130" s="111">
        <f>132.58/111.82</f>
        <v>1.1856555177964587</v>
      </c>
      <c r="P130" s="113" t="s">
        <v>204</v>
      </c>
      <c r="Q130" s="813">
        <f t="shared" si="8"/>
        <v>1630944010.2753053</v>
      </c>
      <c r="R130" s="815"/>
      <c r="S130" s="258" t="s">
        <v>244</v>
      </c>
      <c r="T130" s="258"/>
      <c r="U130" s="258"/>
    </row>
    <row r="131" spans="1:21" ht="22.5" customHeight="1" x14ac:dyDescent="0.2">
      <c r="B131" s="264" t="s">
        <v>252</v>
      </c>
      <c r="C131" s="266"/>
      <c r="D131" s="498" t="s">
        <v>239</v>
      </c>
      <c r="E131" s="498"/>
      <c r="F131" s="79" t="s">
        <v>152</v>
      </c>
      <c r="G131" s="832">
        <v>1946104392</v>
      </c>
      <c r="H131" s="832"/>
      <c r="I131" s="832"/>
      <c r="J131" s="840" t="s">
        <v>253</v>
      </c>
      <c r="K131" s="840"/>
      <c r="L131" s="834">
        <v>42593</v>
      </c>
      <c r="M131" s="835">
        <v>42593</v>
      </c>
      <c r="N131" s="223">
        <v>1630902678</v>
      </c>
      <c r="O131" s="111">
        <f>133.27/111.82</f>
        <v>1.1918261491683064</v>
      </c>
      <c r="P131" s="113" t="s">
        <v>207</v>
      </c>
      <c r="Q131" s="813">
        <f t="shared" si="8"/>
        <v>1632876064.4814284</v>
      </c>
      <c r="R131" s="815"/>
      <c r="S131" s="258" t="s">
        <v>240</v>
      </c>
      <c r="T131" s="258"/>
      <c r="U131" s="258"/>
    </row>
    <row r="132" spans="1:21" ht="42.75" customHeight="1" x14ac:dyDescent="0.2">
      <c r="B132" s="264" t="s">
        <v>254</v>
      </c>
      <c r="C132" s="266"/>
      <c r="D132" s="498" t="s">
        <v>239</v>
      </c>
      <c r="E132" s="498"/>
      <c r="F132" s="79" t="s">
        <v>152</v>
      </c>
      <c r="G132" s="832">
        <v>1937626728</v>
      </c>
      <c r="H132" s="832"/>
      <c r="I132" s="832"/>
      <c r="J132" s="841" t="s">
        <v>255</v>
      </c>
      <c r="K132" s="842"/>
      <c r="L132" s="834">
        <v>42626</v>
      </c>
      <c r="M132" s="835">
        <v>42626</v>
      </c>
      <c r="N132" s="223">
        <v>1630902678</v>
      </c>
      <c r="O132" s="111">
        <f>132.85/111.82</f>
        <v>1.1880701126810946</v>
      </c>
      <c r="P132" s="113" t="s">
        <v>208</v>
      </c>
      <c r="Q132" s="813">
        <f t="shared" si="8"/>
        <v>1630902677.6436582</v>
      </c>
      <c r="R132" s="815"/>
      <c r="S132" s="258" t="s">
        <v>244</v>
      </c>
      <c r="T132" s="258"/>
      <c r="U132" s="258"/>
    </row>
    <row r="133" spans="1:21" ht="31.5" customHeight="1" x14ac:dyDescent="0.2">
      <c r="B133" s="264" t="s">
        <v>256</v>
      </c>
      <c r="C133" s="266"/>
      <c r="D133" s="498" t="s">
        <v>239</v>
      </c>
      <c r="E133" s="498"/>
      <c r="F133" s="79" t="s">
        <v>152</v>
      </c>
      <c r="G133" s="832">
        <v>1936605773</v>
      </c>
      <c r="H133" s="832"/>
      <c r="I133" s="832"/>
      <c r="J133" s="841" t="s">
        <v>257</v>
      </c>
      <c r="K133" s="842"/>
      <c r="L133" s="834">
        <v>42650</v>
      </c>
      <c r="M133" s="835">
        <v>42650</v>
      </c>
      <c r="N133" s="223">
        <v>1630902678</v>
      </c>
      <c r="O133" s="111">
        <f>132.78/111.82</f>
        <v>1.1874441065998929</v>
      </c>
      <c r="P133" s="113" t="s">
        <v>209</v>
      </c>
      <c r="Q133" s="813">
        <f t="shared" si="8"/>
        <v>1630902677.6386502</v>
      </c>
      <c r="R133" s="815"/>
      <c r="S133" s="258" t="s">
        <v>244</v>
      </c>
      <c r="T133" s="258"/>
      <c r="U133" s="258"/>
    </row>
    <row r="134" spans="1:21" ht="34.5" customHeight="1" x14ac:dyDescent="0.25">
      <c r="B134" s="264" t="s">
        <v>258</v>
      </c>
      <c r="C134" s="266"/>
      <c r="D134" s="498" t="s">
        <v>239</v>
      </c>
      <c r="E134" s="498"/>
      <c r="F134" s="79" t="s">
        <v>152</v>
      </c>
      <c r="G134" s="845">
        <v>2008510175</v>
      </c>
      <c r="H134" s="846"/>
      <c r="I134" s="847"/>
      <c r="J134" s="840" t="s">
        <v>259</v>
      </c>
      <c r="K134" s="840"/>
      <c r="L134" s="834">
        <v>42913</v>
      </c>
      <c r="M134" s="835"/>
      <c r="N134" s="223">
        <v>1630902678</v>
      </c>
      <c r="O134" s="111">
        <f>137.71/111.82</f>
        <v>1.2315328206045431</v>
      </c>
      <c r="P134" s="113" t="s">
        <v>260</v>
      </c>
      <c r="Q134" s="813">
        <f t="shared" si="8"/>
        <v>1630902677.8629003</v>
      </c>
      <c r="R134" s="815"/>
      <c r="S134" s="258" t="s">
        <v>244</v>
      </c>
      <c r="T134" s="258"/>
      <c r="U134" s="258"/>
    </row>
    <row r="135" spans="1:21" ht="30.75" customHeight="1" x14ac:dyDescent="0.25">
      <c r="B135" s="264" t="s">
        <v>261</v>
      </c>
      <c r="C135" s="266"/>
      <c r="D135" s="498" t="s">
        <v>239</v>
      </c>
      <c r="E135" s="498"/>
      <c r="F135" s="79" t="s">
        <v>152</v>
      </c>
      <c r="G135" s="845">
        <v>2010843787</v>
      </c>
      <c r="H135" s="846"/>
      <c r="I135" s="847"/>
      <c r="J135" s="841" t="s">
        <v>262</v>
      </c>
      <c r="K135" s="842"/>
      <c r="L135" s="834">
        <v>42942</v>
      </c>
      <c r="M135" s="835"/>
      <c r="N135" s="223">
        <v>1630902678</v>
      </c>
      <c r="O135" s="111">
        <f>137.87/111.82</f>
        <v>1.2329636916472904</v>
      </c>
      <c r="P135" s="113" t="s">
        <v>263</v>
      </c>
      <c r="Q135" s="813">
        <f t="shared" si="8"/>
        <v>1630902678.3371291</v>
      </c>
      <c r="R135" s="815"/>
      <c r="S135" s="258" t="s">
        <v>244</v>
      </c>
      <c r="T135" s="258"/>
      <c r="U135" s="258"/>
    </row>
    <row r="136" spans="1:21" ht="32.25" customHeight="1" x14ac:dyDescent="0.25">
      <c r="B136" s="264" t="s">
        <v>264</v>
      </c>
      <c r="C136" s="266"/>
      <c r="D136" s="498" t="s">
        <v>239</v>
      </c>
      <c r="E136" s="498"/>
      <c r="F136" s="79" t="s">
        <v>152</v>
      </c>
      <c r="G136" s="845">
        <f>2010843787+1750209</f>
        <v>2012593996</v>
      </c>
      <c r="H136" s="846"/>
      <c r="I136" s="847"/>
      <c r="J136" s="841" t="s">
        <v>265</v>
      </c>
      <c r="K136" s="842"/>
      <c r="L136" s="834" t="s">
        <v>266</v>
      </c>
      <c r="M136" s="835"/>
      <c r="N136" s="223">
        <v>1630902678</v>
      </c>
      <c r="O136" s="111">
        <f>137.99/111.82</f>
        <v>1.2340368449293508</v>
      </c>
      <c r="P136" s="113" t="s">
        <v>267</v>
      </c>
      <c r="Q136" s="813">
        <f t="shared" si="8"/>
        <v>1630902678.6920791</v>
      </c>
      <c r="R136" s="815"/>
      <c r="S136" s="258" t="s">
        <v>244</v>
      </c>
      <c r="T136" s="258"/>
      <c r="U136" s="258"/>
    </row>
    <row r="137" spans="1:21" ht="30.75" customHeight="1" x14ac:dyDescent="0.25">
      <c r="B137" s="264" t="s">
        <v>268</v>
      </c>
      <c r="C137" s="266"/>
      <c r="D137" s="498" t="s">
        <v>239</v>
      </c>
      <c r="E137" s="498"/>
      <c r="F137" s="79" t="s">
        <v>152</v>
      </c>
      <c r="G137" s="845">
        <v>2013469099</v>
      </c>
      <c r="H137" s="846"/>
      <c r="I137" s="847"/>
      <c r="J137" s="840" t="s">
        <v>269</v>
      </c>
      <c r="K137" s="840"/>
      <c r="L137" s="834" t="s">
        <v>270</v>
      </c>
      <c r="M137" s="835"/>
      <c r="N137" s="223">
        <v>1630902678</v>
      </c>
      <c r="O137" s="111">
        <f>138.05/111.82</f>
        <v>1.2345734215703812</v>
      </c>
      <c r="P137" s="113" t="s">
        <v>271</v>
      </c>
      <c r="Q137" s="813">
        <f t="shared" si="8"/>
        <v>1630902677.6543279</v>
      </c>
      <c r="R137" s="815"/>
      <c r="S137" s="258" t="s">
        <v>244</v>
      </c>
      <c r="T137" s="258"/>
      <c r="U137" s="258"/>
    </row>
    <row r="138" spans="1:21" ht="27.75" customHeight="1" x14ac:dyDescent="0.25">
      <c r="B138" s="264" t="s">
        <v>272</v>
      </c>
      <c r="C138" s="266"/>
      <c r="D138" s="498" t="s">
        <v>239</v>
      </c>
      <c r="E138" s="498"/>
      <c r="F138" s="79" t="s">
        <v>152</v>
      </c>
      <c r="G138" s="845">
        <v>2013469099</v>
      </c>
      <c r="H138" s="846"/>
      <c r="I138" s="847"/>
      <c r="J138" s="843" t="s">
        <v>273</v>
      </c>
      <c r="K138" s="844"/>
      <c r="L138" s="834" t="s">
        <v>274</v>
      </c>
      <c r="M138" s="835"/>
      <c r="N138" s="223">
        <v>1630902678</v>
      </c>
      <c r="O138" s="111">
        <f>138.05/111.82</f>
        <v>1.2345734215703812</v>
      </c>
      <c r="P138" s="113" t="s">
        <v>271</v>
      </c>
      <c r="Q138" s="813">
        <f t="shared" si="8"/>
        <v>1630902677.6543279</v>
      </c>
      <c r="R138" s="815"/>
      <c r="S138" s="258" t="s">
        <v>244</v>
      </c>
      <c r="T138" s="258"/>
      <c r="U138" s="258"/>
    </row>
    <row r="139" spans="1:21" ht="27.75" customHeight="1" x14ac:dyDescent="0.25">
      <c r="B139" s="264" t="s">
        <v>461</v>
      </c>
      <c r="C139" s="266"/>
      <c r="D139" s="498" t="s">
        <v>239</v>
      </c>
      <c r="E139" s="498"/>
      <c r="F139" s="79" t="s">
        <v>152</v>
      </c>
      <c r="G139" s="845">
        <v>7470065162</v>
      </c>
      <c r="H139" s="846"/>
      <c r="I139" s="847"/>
      <c r="J139" s="843" t="s">
        <v>462</v>
      </c>
      <c r="K139" s="844"/>
      <c r="L139" s="834">
        <v>43354</v>
      </c>
      <c r="M139" s="835"/>
      <c r="N139" s="223"/>
      <c r="O139" s="111">
        <f>142.27/111.82</f>
        <v>1.2723126453228404</v>
      </c>
      <c r="P139" s="113" t="s">
        <v>599</v>
      </c>
      <c r="Q139" s="813">
        <f t="shared" si="8"/>
        <v>5871249640.9280939</v>
      </c>
      <c r="R139" s="815"/>
      <c r="S139" s="258" t="s">
        <v>244</v>
      </c>
      <c r="T139" s="258"/>
      <c r="U139" s="258"/>
    </row>
    <row r="140" spans="1:21" ht="33.75" customHeight="1" x14ac:dyDescent="0.25">
      <c r="B140" s="264" t="s">
        <v>600</v>
      </c>
      <c r="C140" s="266"/>
      <c r="D140" s="498" t="s">
        <v>239</v>
      </c>
      <c r="E140" s="498"/>
      <c r="F140" s="79" t="s">
        <v>152</v>
      </c>
      <c r="G140" s="845">
        <v>9700000000</v>
      </c>
      <c r="H140" s="846"/>
      <c r="I140" s="847"/>
      <c r="J140" s="848" t="s">
        <v>577</v>
      </c>
      <c r="K140" s="849"/>
      <c r="L140" s="834">
        <v>43612</v>
      </c>
      <c r="M140" s="835"/>
      <c r="N140" s="223"/>
      <c r="O140" s="111">
        <f>102.12/78.05</f>
        <v>1.3083920563741192</v>
      </c>
      <c r="P140" s="113" t="s">
        <v>575</v>
      </c>
      <c r="Q140" s="813">
        <f t="shared" si="8"/>
        <v>7413679984.3321581</v>
      </c>
      <c r="R140" s="815"/>
      <c r="S140" s="264" t="s">
        <v>1103</v>
      </c>
      <c r="T140" s="265"/>
      <c r="U140" s="266"/>
    </row>
    <row r="141" spans="1:21" ht="23.25" customHeight="1" x14ac:dyDescent="0.25">
      <c r="B141" s="899" t="s">
        <v>577</v>
      </c>
      <c r="C141" s="899"/>
      <c r="D141" s="498" t="s">
        <v>239</v>
      </c>
      <c r="E141" s="498"/>
      <c r="F141" s="79" t="s">
        <v>152</v>
      </c>
      <c r="G141" s="845">
        <v>3700813045</v>
      </c>
      <c r="H141" s="846"/>
      <c r="I141" s="847"/>
      <c r="J141" s="848" t="s">
        <v>1104</v>
      </c>
      <c r="K141" s="849"/>
      <c r="L141" s="834">
        <v>43879</v>
      </c>
      <c r="M141" s="835"/>
      <c r="N141" s="223"/>
      <c r="O141" s="111">
        <f>104.24/78.05</f>
        <v>1.3355541319666879</v>
      </c>
      <c r="P141" s="113" t="s">
        <v>1105</v>
      </c>
      <c r="Q141" s="813">
        <f t="shared" si="8"/>
        <v>2770994418.2871261</v>
      </c>
      <c r="R141" s="815"/>
      <c r="S141" s="264" t="s">
        <v>1106</v>
      </c>
      <c r="T141" s="265"/>
      <c r="U141" s="266"/>
    </row>
    <row r="142" spans="1:21" ht="15" customHeight="1" x14ac:dyDescent="0.25">
      <c r="B142" s="899" t="s">
        <v>577</v>
      </c>
      <c r="C142" s="899"/>
      <c r="D142" s="498" t="s">
        <v>239</v>
      </c>
      <c r="E142" s="498"/>
      <c r="F142" s="79" t="s">
        <v>152</v>
      </c>
      <c r="G142" s="845">
        <v>872133354</v>
      </c>
      <c r="H142" s="846"/>
      <c r="I142" s="847"/>
      <c r="J142" s="848" t="s">
        <v>1104</v>
      </c>
      <c r="K142" s="849"/>
      <c r="L142" s="834">
        <v>43916</v>
      </c>
      <c r="M142" s="835"/>
      <c r="N142" s="223"/>
      <c r="O142" s="111">
        <f>104.94/78.05</f>
        <v>1.3445227418321588</v>
      </c>
      <c r="P142" s="113" t="s">
        <v>1107</v>
      </c>
      <c r="Q142" s="813">
        <f t="shared" si="8"/>
        <v>648656453.97084045</v>
      </c>
      <c r="R142" s="815"/>
      <c r="S142" s="264" t="s">
        <v>1106</v>
      </c>
      <c r="T142" s="265"/>
      <c r="U142" s="266"/>
    </row>
    <row r="143" spans="1:21" ht="15" customHeight="1" x14ac:dyDescent="0.25">
      <c r="B143" s="899" t="s">
        <v>577</v>
      </c>
      <c r="C143" s="899"/>
      <c r="D143" s="498" t="s">
        <v>239</v>
      </c>
      <c r="E143" s="498"/>
      <c r="F143" s="79" t="s">
        <v>152</v>
      </c>
      <c r="G143" s="845">
        <v>1934253887</v>
      </c>
      <c r="H143" s="846"/>
      <c r="I143" s="847"/>
      <c r="J143" s="848" t="s">
        <v>1104</v>
      </c>
      <c r="K143" s="849"/>
      <c r="L143" s="834">
        <v>43936</v>
      </c>
      <c r="M143" s="835"/>
      <c r="N143" s="223"/>
      <c r="O143" s="111">
        <f>105.53/78.05</f>
        <v>1.35208199871877</v>
      </c>
      <c r="P143" s="113" t="s">
        <v>1108</v>
      </c>
      <c r="Q143" s="813">
        <f t="shared" si="8"/>
        <v>1430574394.7725766</v>
      </c>
      <c r="R143" s="815"/>
      <c r="S143" s="264" t="s">
        <v>1106</v>
      </c>
      <c r="T143" s="265"/>
      <c r="U143" s="266"/>
    </row>
    <row r="144" spans="1:21" ht="30.75" customHeight="1" x14ac:dyDescent="0.2">
      <c r="A144" s="26"/>
      <c r="B144" s="258" t="s">
        <v>577</v>
      </c>
      <c r="C144" s="258"/>
      <c r="D144" s="498" t="s">
        <v>239</v>
      </c>
      <c r="E144" s="498"/>
      <c r="F144" s="79" t="s">
        <v>152</v>
      </c>
      <c r="G144" s="1096">
        <v>993588244.62</v>
      </c>
      <c r="H144" s="1097"/>
      <c r="I144" s="1098"/>
      <c r="J144" s="1099" t="s">
        <v>1104</v>
      </c>
      <c r="K144" s="1100"/>
      <c r="L144" s="1101">
        <v>43972</v>
      </c>
      <c r="M144" s="1102"/>
      <c r="N144" s="233"/>
      <c r="O144" s="1103">
        <f>[25]IPC!$S$13/78.05</f>
        <v>1.3542600896860988</v>
      </c>
      <c r="P144" s="1104" t="s">
        <v>1109</v>
      </c>
      <c r="Q144" s="802">
        <f t="shared" si="8"/>
        <v>733676087.9147681</v>
      </c>
      <c r="R144" s="803"/>
      <c r="S144" s="264" t="s">
        <v>1106</v>
      </c>
      <c r="T144" s="265"/>
      <c r="U144" s="266"/>
    </row>
    <row r="145" spans="1:21" ht="30.75" customHeight="1" x14ac:dyDescent="0.2">
      <c r="A145" s="26"/>
      <c r="B145" s="258" t="s">
        <v>577</v>
      </c>
      <c r="C145" s="258"/>
      <c r="D145" s="498" t="s">
        <v>239</v>
      </c>
      <c r="E145" s="498"/>
      <c r="F145" s="79" t="s">
        <v>152</v>
      </c>
      <c r="G145" s="1096">
        <v>738635363.88</v>
      </c>
      <c r="H145" s="1097"/>
      <c r="I145" s="1098"/>
      <c r="J145" s="1099" t="s">
        <v>1104</v>
      </c>
      <c r="K145" s="1100"/>
      <c r="L145" s="1101">
        <v>43978</v>
      </c>
      <c r="M145" s="1102"/>
      <c r="N145" s="233"/>
      <c r="O145" s="1103">
        <f>[25]IPC!$S$13/78.05</f>
        <v>1.3542600896860988</v>
      </c>
      <c r="P145" s="1104" t="s">
        <v>1109</v>
      </c>
      <c r="Q145" s="802">
        <f t="shared" si="8"/>
        <v>545416179.28887415</v>
      </c>
      <c r="R145" s="803"/>
      <c r="S145" s="264" t="s">
        <v>1106</v>
      </c>
      <c r="T145" s="265"/>
      <c r="U145" s="266"/>
    </row>
    <row r="146" spans="1:21" ht="31.5" customHeight="1" x14ac:dyDescent="0.2">
      <c r="A146" s="26"/>
      <c r="B146" s="258" t="s">
        <v>577</v>
      </c>
      <c r="C146" s="258"/>
      <c r="D146" s="498" t="s">
        <v>239</v>
      </c>
      <c r="E146" s="498"/>
      <c r="F146" s="79" t="s">
        <v>152</v>
      </c>
      <c r="G146" s="1105">
        <v>17584629</v>
      </c>
      <c r="H146" s="1106"/>
      <c r="I146" s="1106"/>
      <c r="J146" s="1099" t="s">
        <v>1104</v>
      </c>
      <c r="K146" s="1100"/>
      <c r="L146" s="1101">
        <v>43993</v>
      </c>
      <c r="M146" s="1102"/>
      <c r="N146" s="1107"/>
      <c r="O146" s="1103">
        <f>[25]IPC!$S$14/78.05</f>
        <v>1.3499039077514414</v>
      </c>
      <c r="P146" s="1104" t="s">
        <v>1110</v>
      </c>
      <c r="Q146" s="802">
        <f t="shared" si="8"/>
        <v>13026578.33570615</v>
      </c>
      <c r="R146" s="803"/>
      <c r="S146" s="264" t="s">
        <v>1106</v>
      </c>
      <c r="T146" s="265"/>
      <c r="U146" s="266"/>
    </row>
    <row r="147" spans="1:21" ht="31.5" customHeight="1" x14ac:dyDescent="0.2">
      <c r="A147" s="1" t="s">
        <v>681</v>
      </c>
      <c r="B147" s="394" t="s">
        <v>275</v>
      </c>
      <c r="C147" s="399"/>
      <c r="D147" s="399"/>
      <c r="E147" s="399"/>
      <c r="F147" s="399"/>
      <c r="G147" s="399"/>
      <c r="H147" s="399"/>
      <c r="I147" s="399"/>
      <c r="J147" s="399"/>
      <c r="K147" s="399"/>
      <c r="L147" s="399"/>
      <c r="M147" s="399"/>
      <c r="N147" s="399"/>
      <c r="O147" s="399"/>
      <c r="P147" s="399"/>
      <c r="Q147" s="399"/>
      <c r="R147" s="399"/>
      <c r="S147" s="399"/>
      <c r="T147" s="399"/>
      <c r="U147" s="395"/>
    </row>
    <row r="148" spans="1:21" ht="33" customHeight="1" x14ac:dyDescent="0.2">
      <c r="B148" s="770" t="s">
        <v>138</v>
      </c>
      <c r="C148" s="770"/>
      <c r="D148" s="771" t="s">
        <v>139</v>
      </c>
      <c r="E148" s="771"/>
      <c r="F148" s="771" t="s">
        <v>140</v>
      </c>
      <c r="G148" s="774" t="s">
        <v>141</v>
      </c>
      <c r="H148" s="774"/>
      <c r="I148" s="774"/>
      <c r="J148" s="774"/>
      <c r="K148" s="774"/>
      <c r="L148" s="774"/>
      <c r="M148" s="774"/>
      <c r="N148" s="774" t="s">
        <v>142</v>
      </c>
      <c r="O148" s="774"/>
      <c r="P148" s="774"/>
      <c r="Q148" s="774"/>
      <c r="R148" s="774"/>
      <c r="S148" s="774" t="s">
        <v>99</v>
      </c>
      <c r="T148" s="774"/>
      <c r="U148" s="774"/>
    </row>
    <row r="149" spans="1:21" ht="25.5" customHeight="1" x14ac:dyDescent="0.2">
      <c r="B149" s="770"/>
      <c r="C149" s="770"/>
      <c r="D149" s="771"/>
      <c r="E149" s="771"/>
      <c r="F149" s="771"/>
      <c r="G149" s="790" t="s">
        <v>143</v>
      </c>
      <c r="H149" s="771"/>
      <c r="I149" s="771"/>
      <c r="J149" s="790" t="s">
        <v>144</v>
      </c>
      <c r="K149" s="790"/>
      <c r="L149" s="790" t="s">
        <v>145</v>
      </c>
      <c r="M149" s="790"/>
      <c r="N149" s="222" t="s">
        <v>146</v>
      </c>
      <c r="O149" s="222" t="s">
        <v>147</v>
      </c>
      <c r="P149" s="222" t="s">
        <v>148</v>
      </c>
      <c r="Q149" s="790" t="s">
        <v>149</v>
      </c>
      <c r="R149" s="790"/>
      <c r="S149" s="774"/>
      <c r="T149" s="774"/>
      <c r="U149" s="774"/>
    </row>
    <row r="150" spans="1:21" ht="26.25" customHeight="1" x14ac:dyDescent="0.25">
      <c r="B150" s="264" t="s">
        <v>150</v>
      </c>
      <c r="C150" s="266"/>
      <c r="D150" s="867" t="s">
        <v>1111</v>
      </c>
      <c r="E150" s="850"/>
      <c r="F150" s="79" t="s">
        <v>152</v>
      </c>
      <c r="G150" s="813">
        <v>4270238021</v>
      </c>
      <c r="H150" s="814"/>
      <c r="I150" s="815"/>
      <c r="J150" s="833" t="s">
        <v>153</v>
      </c>
      <c r="K150" s="833"/>
      <c r="L150" s="851" t="s">
        <v>276</v>
      </c>
      <c r="M150" s="852"/>
      <c r="N150" s="114">
        <v>3885265434</v>
      </c>
      <c r="O150" s="59">
        <f>123.78/111.82</f>
        <v>1.1069576104453587</v>
      </c>
      <c r="P150" s="112" t="s">
        <v>169</v>
      </c>
      <c r="Q150" s="832">
        <f>+G150/O150</f>
        <v>3857634638.1339469</v>
      </c>
      <c r="R150" s="832"/>
      <c r="S150" s="258" t="s">
        <v>244</v>
      </c>
      <c r="T150" s="258"/>
      <c r="U150" s="258"/>
    </row>
    <row r="151" spans="1:21" ht="20.25" customHeight="1" x14ac:dyDescent="0.25">
      <c r="B151" s="264" t="s">
        <v>150</v>
      </c>
      <c r="C151" s="266"/>
      <c r="D151" s="850" t="s">
        <v>1111</v>
      </c>
      <c r="E151" s="850"/>
      <c r="F151" s="79" t="s">
        <v>152</v>
      </c>
      <c r="G151" s="813">
        <v>31161593</v>
      </c>
      <c r="H151" s="814"/>
      <c r="I151" s="815"/>
      <c r="J151" s="833" t="s">
        <v>153</v>
      </c>
      <c r="K151" s="833"/>
      <c r="L151" s="851" t="s">
        <v>277</v>
      </c>
      <c r="M151" s="852"/>
      <c r="N151" s="114"/>
      <c r="O151" s="111">
        <f>126.15/111.82</f>
        <v>1.1281523877660526</v>
      </c>
      <c r="P151" s="113" t="s">
        <v>181</v>
      </c>
      <c r="Q151" s="832">
        <f>+G151/O151</f>
        <v>27621794.128101464</v>
      </c>
      <c r="R151" s="832"/>
      <c r="S151" s="258" t="s">
        <v>244</v>
      </c>
      <c r="T151" s="258"/>
      <c r="U151" s="258"/>
    </row>
    <row r="152" spans="1:21" ht="15.75" customHeight="1" x14ac:dyDescent="0.25">
      <c r="B152" s="264" t="s">
        <v>154</v>
      </c>
      <c r="C152" s="266"/>
      <c r="D152" s="850" t="s">
        <v>1111</v>
      </c>
      <c r="E152" s="850"/>
      <c r="F152" s="79" t="s">
        <v>152</v>
      </c>
      <c r="G152" s="813">
        <v>3890427652</v>
      </c>
      <c r="H152" s="814"/>
      <c r="I152" s="815"/>
      <c r="J152" s="833" t="s">
        <v>278</v>
      </c>
      <c r="K152" s="833"/>
      <c r="L152" s="851" t="s">
        <v>279</v>
      </c>
      <c r="M152" s="852"/>
      <c r="N152" s="114">
        <v>3330227513</v>
      </c>
      <c r="O152" s="111">
        <f>130.63/111.82</f>
        <v>1.1682167769629763</v>
      </c>
      <c r="P152" s="113" t="s">
        <v>193</v>
      </c>
      <c r="Q152" s="832">
        <f>+G152/O152</f>
        <v>3330227513.1795144</v>
      </c>
      <c r="R152" s="832"/>
      <c r="S152" s="258" t="s">
        <v>244</v>
      </c>
      <c r="T152" s="258"/>
      <c r="U152" s="258"/>
    </row>
    <row r="153" spans="1:21" ht="30.75" customHeight="1" x14ac:dyDescent="0.25">
      <c r="B153" s="264" t="s">
        <v>156</v>
      </c>
      <c r="C153" s="266"/>
      <c r="D153" s="850" t="s">
        <v>1111</v>
      </c>
      <c r="E153" s="850"/>
      <c r="F153" s="79" t="s">
        <v>152</v>
      </c>
      <c r="G153" s="813">
        <v>3954459034</v>
      </c>
      <c r="H153" s="814"/>
      <c r="I153" s="815"/>
      <c r="J153" s="833" t="s">
        <v>280</v>
      </c>
      <c r="K153" s="833"/>
      <c r="L153" s="852" t="s">
        <v>281</v>
      </c>
      <c r="M153" s="852"/>
      <c r="N153" s="114">
        <v>3330227513</v>
      </c>
      <c r="O153" s="111">
        <f>132.78/111.82</f>
        <v>1.1874441065998929</v>
      </c>
      <c r="P153" s="113" t="s">
        <v>209</v>
      </c>
      <c r="Q153" s="832">
        <f>+G153/O153</f>
        <v>3330227513.0432291</v>
      </c>
      <c r="R153" s="832"/>
      <c r="S153" s="258" t="s">
        <v>244</v>
      </c>
      <c r="T153" s="258"/>
      <c r="U153" s="258"/>
    </row>
    <row r="154" spans="1:21" ht="45" customHeight="1" x14ac:dyDescent="0.25">
      <c r="B154" s="264" t="s">
        <v>158</v>
      </c>
      <c r="C154" s="266"/>
      <c r="D154" s="850" t="s">
        <v>1111</v>
      </c>
      <c r="E154" s="850"/>
      <c r="F154" s="79" t="s">
        <v>152</v>
      </c>
      <c r="G154" s="853">
        <v>4092052050</v>
      </c>
      <c r="H154" s="854"/>
      <c r="I154" s="855"/>
      <c r="J154" s="833" t="s">
        <v>282</v>
      </c>
      <c r="K154" s="833"/>
      <c r="L154" s="851" t="s">
        <v>283</v>
      </c>
      <c r="M154" s="852"/>
      <c r="N154" s="114">
        <v>3330227513</v>
      </c>
      <c r="O154" s="111">
        <f t="shared" ref="O154" si="10">137.4/111.82</f>
        <v>1.2287605079592203</v>
      </c>
      <c r="P154" s="113" t="s">
        <v>284</v>
      </c>
      <c r="Q154" s="832">
        <f>+G154/O154</f>
        <v>3330227512.5982528</v>
      </c>
      <c r="R154" s="832"/>
      <c r="S154" s="258" t="s">
        <v>244</v>
      </c>
      <c r="T154" s="258"/>
      <c r="U154" s="258"/>
    </row>
    <row r="155" spans="1:21" ht="40.5" hidden="1" customHeight="1" x14ac:dyDescent="0.25">
      <c r="B155" s="264" t="s">
        <v>285</v>
      </c>
      <c r="C155" s="266"/>
      <c r="D155" s="462" t="s">
        <v>1111</v>
      </c>
      <c r="E155" s="464"/>
      <c r="F155" s="79" t="s">
        <v>152</v>
      </c>
      <c r="G155" s="853">
        <v>32581947</v>
      </c>
      <c r="H155" s="854"/>
      <c r="I155" s="232"/>
      <c r="J155" s="859"/>
      <c r="K155" s="860"/>
      <c r="L155" s="861" t="s">
        <v>286</v>
      </c>
      <c r="M155" s="862"/>
      <c r="N155" s="114"/>
      <c r="O155" s="111">
        <f>137.87/111.82</f>
        <v>1.2329636916472904</v>
      </c>
      <c r="P155" s="113" t="s">
        <v>263</v>
      </c>
      <c r="Q155" s="813"/>
      <c r="R155" s="815"/>
      <c r="S155" s="258"/>
      <c r="T155" s="258"/>
      <c r="U155" s="258"/>
    </row>
    <row r="156" spans="1:21" ht="30" hidden="1" customHeight="1" x14ac:dyDescent="0.25">
      <c r="B156" s="264" t="s">
        <v>160</v>
      </c>
      <c r="C156" s="266"/>
      <c r="D156" s="850" t="s">
        <v>1111</v>
      </c>
      <c r="E156" s="850"/>
      <c r="F156" s="79" t="s">
        <v>152</v>
      </c>
      <c r="G156" s="845">
        <v>4111410375</v>
      </c>
      <c r="H156" s="846"/>
      <c r="I156" s="847"/>
      <c r="J156" s="833" t="s">
        <v>287</v>
      </c>
      <c r="K156" s="833"/>
      <c r="L156" s="851" t="s">
        <v>288</v>
      </c>
      <c r="M156" s="852"/>
      <c r="N156" s="114">
        <v>3330227513</v>
      </c>
      <c r="O156" s="111">
        <f>138.05/111.82</f>
        <v>1.2345734215703812</v>
      </c>
      <c r="P156" s="113" t="s">
        <v>271</v>
      </c>
      <c r="Q156" s="832">
        <f>+G156/O156</f>
        <v>3330227512.7308941</v>
      </c>
      <c r="R156" s="832"/>
      <c r="S156" s="258" t="s">
        <v>244</v>
      </c>
      <c r="T156" s="258"/>
      <c r="U156" s="258"/>
    </row>
    <row r="157" spans="1:21" ht="36" hidden="1" customHeight="1" x14ac:dyDescent="0.25">
      <c r="B157" s="264" t="s">
        <v>162</v>
      </c>
      <c r="C157" s="266"/>
      <c r="D157" s="850" t="s">
        <v>1111</v>
      </c>
      <c r="E157" s="850"/>
      <c r="F157" s="79" t="s">
        <v>152</v>
      </c>
      <c r="G157" s="845">
        <v>4200756490</v>
      </c>
      <c r="H157" s="846"/>
      <c r="I157" s="847"/>
      <c r="J157" s="833" t="s">
        <v>289</v>
      </c>
      <c r="K157" s="833"/>
      <c r="L157" s="851" t="s">
        <v>290</v>
      </c>
      <c r="M157" s="852"/>
      <c r="N157" s="114">
        <v>3330227513</v>
      </c>
      <c r="O157" s="111">
        <f>141.05/111.82</f>
        <v>1.2614022536218925</v>
      </c>
      <c r="P157" s="113" t="s">
        <v>291</v>
      </c>
      <c r="Q157" s="858">
        <f>G157/O157</f>
        <v>3330227513.0223322</v>
      </c>
      <c r="R157" s="858"/>
      <c r="S157" s="258" t="s">
        <v>244</v>
      </c>
      <c r="T157" s="258"/>
      <c r="U157" s="258"/>
    </row>
    <row r="158" spans="1:21" s="26" customFormat="1" ht="15" hidden="1" customHeight="1" x14ac:dyDescent="0.25">
      <c r="A158" s="1"/>
      <c r="B158" s="264" t="s">
        <v>164</v>
      </c>
      <c r="C158" s="266"/>
      <c r="D158" s="850" t="s">
        <v>1111</v>
      </c>
      <c r="E158" s="850"/>
      <c r="F158" s="79" t="s">
        <v>152</v>
      </c>
      <c r="G158" s="845">
        <v>4243940445</v>
      </c>
      <c r="H158" s="846"/>
      <c r="I158" s="847"/>
      <c r="J158" s="833" t="s">
        <v>292</v>
      </c>
      <c r="K158" s="833"/>
      <c r="L158" s="856">
        <v>43384</v>
      </c>
      <c r="M158" s="857"/>
      <c r="N158" s="114">
        <v>3330227513</v>
      </c>
      <c r="O158" s="111">
        <f>142.5/111.82</f>
        <v>1.2743695224467895</v>
      </c>
      <c r="P158" s="113" t="s">
        <v>470</v>
      </c>
      <c r="Q158" s="858">
        <f>G158/O158</f>
        <v>3330227512.7010527</v>
      </c>
      <c r="R158" s="858"/>
      <c r="S158" s="258" t="s">
        <v>244</v>
      </c>
      <c r="T158" s="258"/>
      <c r="U158" s="258"/>
    </row>
    <row r="159" spans="1:21" s="26" customFormat="1" ht="28.5" customHeight="1" x14ac:dyDescent="0.25">
      <c r="A159" s="1"/>
      <c r="B159" s="264" t="s">
        <v>166</v>
      </c>
      <c r="C159" s="266"/>
      <c r="D159" s="850" t="s">
        <v>1111</v>
      </c>
      <c r="E159" s="850"/>
      <c r="F159" s="79" t="s">
        <v>152</v>
      </c>
      <c r="G159" s="845">
        <v>4335995951</v>
      </c>
      <c r="H159" s="846"/>
      <c r="I159" s="847"/>
      <c r="J159" s="863" t="s">
        <v>293</v>
      </c>
      <c r="K159" s="863"/>
      <c r="L159" s="856">
        <v>43580</v>
      </c>
      <c r="M159" s="857"/>
      <c r="N159" s="114">
        <v>3330227513</v>
      </c>
      <c r="O159" s="111">
        <f>101.62/78.05</f>
        <v>1.3019859064702115</v>
      </c>
      <c r="P159" s="113" t="s">
        <v>516</v>
      </c>
      <c r="Q159" s="858">
        <f>G159/O159</f>
        <v>3330294075.7286949</v>
      </c>
      <c r="R159" s="858"/>
      <c r="S159" s="258" t="s">
        <v>573</v>
      </c>
      <c r="T159" s="258"/>
      <c r="U159" s="258"/>
    </row>
    <row r="160" spans="1:21" ht="15" customHeight="1" x14ac:dyDescent="0.25">
      <c r="B160" s="264" t="s">
        <v>248</v>
      </c>
      <c r="C160" s="266"/>
      <c r="D160" s="850" t="s">
        <v>1111</v>
      </c>
      <c r="E160" s="850"/>
      <c r="F160" s="79" t="s">
        <v>152</v>
      </c>
      <c r="G160" s="845">
        <v>3687610549</v>
      </c>
      <c r="H160" s="846"/>
      <c r="I160" s="847"/>
      <c r="J160" s="863" t="s">
        <v>294</v>
      </c>
      <c r="K160" s="863"/>
      <c r="L160" s="865">
        <v>43748</v>
      </c>
      <c r="M160" s="866"/>
      <c r="N160" s="132">
        <v>2787313610</v>
      </c>
      <c r="O160" s="111">
        <f>103.26/78.05</f>
        <v>1.322998078155029</v>
      </c>
      <c r="P160" s="113" t="s">
        <v>670</v>
      </c>
      <c r="Q160" s="858">
        <f>G160/O160</f>
        <v>2787313609.8145456</v>
      </c>
      <c r="R160" s="858"/>
      <c r="S160" s="258" t="s">
        <v>244</v>
      </c>
      <c r="T160" s="258"/>
      <c r="U160" s="258"/>
    </row>
    <row r="161" spans="1:21" ht="15" customHeight="1" x14ac:dyDescent="0.25">
      <c r="B161" s="264" t="s">
        <v>250</v>
      </c>
      <c r="C161" s="266"/>
      <c r="D161" s="850" t="s">
        <v>1111</v>
      </c>
      <c r="E161" s="850"/>
      <c r="F161" s="79" t="s">
        <v>152</v>
      </c>
      <c r="G161" s="845">
        <v>3768676557</v>
      </c>
      <c r="H161" s="846"/>
      <c r="I161" s="847"/>
      <c r="J161" s="863" t="s">
        <v>295</v>
      </c>
      <c r="K161" s="863"/>
      <c r="L161" s="865">
        <v>43935</v>
      </c>
      <c r="M161" s="866"/>
      <c r="N161" s="48">
        <v>2787313610</v>
      </c>
      <c r="O161" s="111">
        <f>105.53/78.05</f>
        <v>1.35208199871877</v>
      </c>
      <c r="P161" s="113" t="s">
        <v>1112</v>
      </c>
      <c r="Q161" s="858">
        <f>G161/O161</f>
        <v>2787313610.0999718</v>
      </c>
      <c r="R161" s="858"/>
      <c r="S161" s="258" t="s">
        <v>244</v>
      </c>
      <c r="T161" s="258"/>
      <c r="U161" s="258"/>
    </row>
    <row r="162" spans="1:21" ht="36.75" customHeight="1" x14ac:dyDescent="0.2">
      <c r="B162" s="264" t="s">
        <v>252</v>
      </c>
      <c r="C162" s="266"/>
      <c r="D162" s="850"/>
      <c r="E162" s="850"/>
      <c r="F162" s="79" t="s">
        <v>152</v>
      </c>
      <c r="G162" s="258"/>
      <c r="H162" s="258"/>
      <c r="I162" s="258"/>
      <c r="J162" s="863" t="s">
        <v>296</v>
      </c>
      <c r="K162" s="863"/>
      <c r="L162" s="850"/>
      <c r="M162" s="850"/>
      <c r="N162" s="48">
        <v>1848766139</v>
      </c>
      <c r="O162" s="230"/>
      <c r="P162" s="49"/>
      <c r="Q162" s="864">
        <v>0</v>
      </c>
      <c r="R162" s="864"/>
      <c r="S162" s="258"/>
      <c r="T162" s="258"/>
      <c r="U162" s="258"/>
    </row>
    <row r="163" spans="1:21" ht="36.75" customHeight="1" x14ac:dyDescent="0.2">
      <c r="B163" s="264" t="s">
        <v>254</v>
      </c>
      <c r="C163" s="266"/>
      <c r="D163" s="850"/>
      <c r="E163" s="850"/>
      <c r="F163" s="79" t="s">
        <v>152</v>
      </c>
      <c r="G163" s="258"/>
      <c r="H163" s="258"/>
      <c r="I163" s="258"/>
      <c r="J163" s="863" t="s">
        <v>297</v>
      </c>
      <c r="K163" s="863"/>
      <c r="L163" s="850"/>
      <c r="M163" s="850"/>
      <c r="N163" s="48">
        <v>1848766139</v>
      </c>
      <c r="O163" s="230"/>
      <c r="P163" s="49"/>
      <c r="Q163" s="864">
        <v>0</v>
      </c>
      <c r="R163" s="864"/>
      <c r="S163" s="258"/>
      <c r="T163" s="258"/>
      <c r="U163" s="258"/>
    </row>
    <row r="164" spans="1:21" ht="54.75" customHeight="1" x14ac:dyDescent="0.2">
      <c r="A164" s="26"/>
      <c r="B164" s="264" t="s">
        <v>256</v>
      </c>
      <c r="C164" s="266"/>
      <c r="D164" s="850"/>
      <c r="E164" s="850"/>
      <c r="F164" s="79" t="s">
        <v>152</v>
      </c>
      <c r="G164" s="258"/>
      <c r="H164" s="258"/>
      <c r="I164" s="258"/>
      <c r="J164" s="863" t="s">
        <v>298</v>
      </c>
      <c r="K164" s="863"/>
      <c r="L164" s="850"/>
      <c r="M164" s="850"/>
      <c r="N164" s="48">
        <v>2542964000</v>
      </c>
      <c r="O164" s="230"/>
      <c r="P164" s="49"/>
      <c r="Q164" s="870">
        <v>0</v>
      </c>
      <c r="R164" s="870"/>
      <c r="S164" s="258"/>
      <c r="T164" s="258"/>
      <c r="U164" s="258"/>
    </row>
    <row r="165" spans="1:21" ht="81" customHeight="1" x14ac:dyDescent="0.2">
      <c r="A165" s="26" t="s">
        <v>682</v>
      </c>
      <c r="B165" s="871" t="s">
        <v>299</v>
      </c>
      <c r="C165" s="872"/>
      <c r="D165" s="872"/>
      <c r="E165" s="872"/>
      <c r="F165" s="872"/>
      <c r="G165" s="872"/>
      <c r="H165" s="872"/>
      <c r="I165" s="872"/>
      <c r="J165" s="872"/>
      <c r="K165" s="872"/>
      <c r="L165" s="872"/>
      <c r="M165" s="872"/>
      <c r="N165" s="872"/>
      <c r="O165" s="872"/>
      <c r="P165" s="872"/>
      <c r="Q165" s="872"/>
      <c r="R165" s="872"/>
      <c r="S165" s="872"/>
      <c r="T165" s="872"/>
      <c r="U165" s="873"/>
    </row>
    <row r="166" spans="1:21" ht="39.75" customHeight="1" x14ac:dyDescent="0.2">
      <c r="B166" s="770" t="s">
        <v>138</v>
      </c>
      <c r="C166" s="770"/>
      <c r="D166" s="771" t="s">
        <v>139</v>
      </c>
      <c r="E166" s="771"/>
      <c r="F166" s="771" t="s">
        <v>140</v>
      </c>
      <c r="G166" s="774" t="s">
        <v>141</v>
      </c>
      <c r="H166" s="774"/>
      <c r="I166" s="774"/>
      <c r="J166" s="774"/>
      <c r="K166" s="774"/>
      <c r="L166" s="774"/>
      <c r="M166" s="774"/>
      <c r="N166" s="774" t="s">
        <v>142</v>
      </c>
      <c r="O166" s="774"/>
      <c r="P166" s="774"/>
      <c r="Q166" s="774"/>
      <c r="R166" s="774"/>
      <c r="S166" s="774" t="s">
        <v>99</v>
      </c>
      <c r="T166" s="774"/>
      <c r="U166" s="774"/>
    </row>
    <row r="167" spans="1:21" ht="53.25" customHeight="1" x14ac:dyDescent="0.2">
      <c r="B167" s="770"/>
      <c r="C167" s="770"/>
      <c r="D167" s="771"/>
      <c r="E167" s="771"/>
      <c r="F167" s="771"/>
      <c r="G167" s="790" t="s">
        <v>143</v>
      </c>
      <c r="H167" s="771"/>
      <c r="I167" s="771"/>
      <c r="J167" s="790" t="s">
        <v>144</v>
      </c>
      <c r="K167" s="790"/>
      <c r="L167" s="790" t="s">
        <v>145</v>
      </c>
      <c r="M167" s="790"/>
      <c r="N167" s="222" t="s">
        <v>146</v>
      </c>
      <c r="O167" s="222" t="s">
        <v>147</v>
      </c>
      <c r="P167" s="222" t="s">
        <v>148</v>
      </c>
      <c r="Q167" s="790" t="s">
        <v>149</v>
      </c>
      <c r="R167" s="790"/>
      <c r="S167" s="774"/>
      <c r="T167" s="774"/>
      <c r="U167" s="774"/>
    </row>
    <row r="168" spans="1:21" ht="58.5" customHeight="1" x14ac:dyDescent="0.2">
      <c r="B168" s="258" t="s">
        <v>150</v>
      </c>
      <c r="C168" s="258"/>
      <c r="D168" s="867" t="s">
        <v>487</v>
      </c>
      <c r="E168" s="850"/>
      <c r="F168" s="79" t="s">
        <v>152</v>
      </c>
      <c r="G168" s="868">
        <v>384680737</v>
      </c>
      <c r="H168" s="868"/>
      <c r="I168" s="868"/>
      <c r="J168" s="869" t="s">
        <v>153</v>
      </c>
      <c r="K168" s="869"/>
      <c r="L168" s="869" t="s">
        <v>168</v>
      </c>
      <c r="M168" s="869"/>
      <c r="N168" s="226">
        <v>350000000</v>
      </c>
      <c r="O168" s="59">
        <f>123.78/111.82</f>
        <v>1.1069576104453587</v>
      </c>
      <c r="P168" s="115" t="s">
        <v>169</v>
      </c>
      <c r="Q168" s="832">
        <f t="shared" ref="Q168:Q176" si="11">+G168/O168</f>
        <v>347511714.42349327</v>
      </c>
      <c r="R168" s="832"/>
      <c r="S168" s="258" t="s">
        <v>244</v>
      </c>
      <c r="T168" s="258"/>
      <c r="U168" s="258"/>
    </row>
    <row r="169" spans="1:21" ht="58.5" customHeight="1" x14ac:dyDescent="0.2">
      <c r="B169" s="258" t="s">
        <v>150</v>
      </c>
      <c r="C169" s="258"/>
      <c r="D169" s="867" t="s">
        <v>487</v>
      </c>
      <c r="E169" s="850"/>
      <c r="F169" s="79" t="s">
        <v>152</v>
      </c>
      <c r="G169" s="868">
        <v>2807165</v>
      </c>
      <c r="H169" s="868"/>
      <c r="I169" s="868"/>
      <c r="J169" s="869" t="s">
        <v>153</v>
      </c>
      <c r="K169" s="869"/>
      <c r="L169" s="869" t="s">
        <v>277</v>
      </c>
      <c r="M169" s="869"/>
      <c r="N169" s="226">
        <v>350000000</v>
      </c>
      <c r="O169" s="111">
        <f>126.15/111.82</f>
        <v>1.1281523877660526</v>
      </c>
      <c r="P169" s="116" t="s">
        <v>181</v>
      </c>
      <c r="Q169" s="832">
        <f t="shared" si="11"/>
        <v>2488285.297661514</v>
      </c>
      <c r="R169" s="832"/>
      <c r="S169" s="258" t="s">
        <v>244</v>
      </c>
      <c r="T169" s="258"/>
      <c r="U169" s="258"/>
    </row>
    <row r="170" spans="1:21" ht="63" customHeight="1" x14ac:dyDescent="0.2">
      <c r="B170" s="258" t="s">
        <v>154</v>
      </c>
      <c r="C170" s="258"/>
      <c r="D170" s="867" t="s">
        <v>487</v>
      </c>
      <c r="E170" s="850"/>
      <c r="F170" s="79" t="s">
        <v>152</v>
      </c>
      <c r="G170" s="868">
        <v>394853336</v>
      </c>
      <c r="H170" s="868"/>
      <c r="I170" s="868"/>
      <c r="J170" s="869" t="s">
        <v>300</v>
      </c>
      <c r="K170" s="869"/>
      <c r="L170" s="869" t="s">
        <v>301</v>
      </c>
      <c r="M170" s="869"/>
      <c r="N170" s="226">
        <v>350000000</v>
      </c>
      <c r="O170" s="111">
        <f>126.15/111.82</f>
        <v>1.1281523877660526</v>
      </c>
      <c r="P170" s="116" t="s">
        <v>184</v>
      </c>
      <c r="Q170" s="832">
        <f t="shared" si="11"/>
        <v>350000000.24986124</v>
      </c>
      <c r="R170" s="832"/>
      <c r="S170" s="258" t="s">
        <v>244</v>
      </c>
      <c r="T170" s="258"/>
      <c r="U170" s="258"/>
    </row>
    <row r="171" spans="1:21" ht="27" customHeight="1" x14ac:dyDescent="0.2">
      <c r="B171" s="258" t="s">
        <v>156</v>
      </c>
      <c r="C171" s="258"/>
      <c r="D171" s="867" t="s">
        <v>487</v>
      </c>
      <c r="E171" s="850"/>
      <c r="F171" s="79" t="s">
        <v>152</v>
      </c>
      <c r="G171" s="868">
        <v>417546056</v>
      </c>
      <c r="H171" s="868"/>
      <c r="I171" s="868"/>
      <c r="J171" s="869" t="s">
        <v>300</v>
      </c>
      <c r="K171" s="869"/>
      <c r="L171" s="869" t="s">
        <v>302</v>
      </c>
      <c r="M171" s="869"/>
      <c r="N171" s="226">
        <v>350000000</v>
      </c>
      <c r="O171" s="111">
        <f>133.4/111.82</f>
        <v>1.1929887318905386</v>
      </c>
      <c r="P171" s="116" t="s">
        <v>302</v>
      </c>
      <c r="Q171" s="832">
        <f t="shared" si="11"/>
        <v>349999999.86446768</v>
      </c>
      <c r="R171" s="832"/>
      <c r="S171" s="258" t="s">
        <v>244</v>
      </c>
      <c r="T171" s="258"/>
      <c r="U171" s="258"/>
    </row>
    <row r="172" spans="1:21" ht="26.25" customHeight="1" x14ac:dyDescent="0.2">
      <c r="B172" s="258" t="s">
        <v>158</v>
      </c>
      <c r="C172" s="258"/>
      <c r="D172" s="867" t="s">
        <v>487</v>
      </c>
      <c r="E172" s="850"/>
      <c r="F172" s="79" t="s">
        <v>152</v>
      </c>
      <c r="G172" s="868">
        <v>434604722</v>
      </c>
      <c r="H172" s="868"/>
      <c r="I172" s="868"/>
      <c r="J172" s="869" t="s">
        <v>300</v>
      </c>
      <c r="K172" s="869"/>
      <c r="L172" s="874">
        <v>43223</v>
      </c>
      <c r="M172" s="874"/>
      <c r="N172" s="226">
        <v>350000000</v>
      </c>
      <c r="O172" s="111">
        <f>141.05/111.82</f>
        <v>1.2614022536218925</v>
      </c>
      <c r="P172" s="116" t="s">
        <v>346</v>
      </c>
      <c r="Q172" s="832">
        <f t="shared" si="11"/>
        <v>344540943.02757883</v>
      </c>
      <c r="R172" s="832"/>
      <c r="S172" s="258" t="s">
        <v>244</v>
      </c>
      <c r="T172" s="258"/>
      <c r="U172" s="258"/>
    </row>
    <row r="173" spans="1:21" ht="25.5" customHeight="1" x14ac:dyDescent="0.2">
      <c r="B173" s="258" t="s">
        <v>425</v>
      </c>
      <c r="C173" s="258"/>
      <c r="D173" s="867" t="s">
        <v>487</v>
      </c>
      <c r="E173" s="850"/>
      <c r="F173" s="79" t="s">
        <v>152</v>
      </c>
      <c r="G173" s="868">
        <v>10047398</v>
      </c>
      <c r="H173" s="868"/>
      <c r="I173" s="868"/>
      <c r="J173" s="869" t="s">
        <v>300</v>
      </c>
      <c r="K173" s="869"/>
      <c r="L173" s="874">
        <v>43263</v>
      </c>
      <c r="M173" s="874"/>
      <c r="N173" s="226">
        <v>350000000</v>
      </c>
      <c r="O173" s="111">
        <f>142.06/111.82</f>
        <v>1.2704346270792346</v>
      </c>
      <c r="P173" s="116" t="s">
        <v>346</v>
      </c>
      <c r="Q173" s="832">
        <f t="shared" si="11"/>
        <v>7908630.4685344212</v>
      </c>
      <c r="R173" s="832"/>
      <c r="S173" s="258" t="s">
        <v>426</v>
      </c>
      <c r="T173" s="258"/>
      <c r="U173" s="258"/>
    </row>
    <row r="174" spans="1:21" ht="15" customHeight="1" x14ac:dyDescent="0.2">
      <c r="B174" s="258" t="s">
        <v>160</v>
      </c>
      <c r="C174" s="258"/>
      <c r="D174" s="867" t="s">
        <v>487</v>
      </c>
      <c r="E174" s="850"/>
      <c r="F174" s="79" t="s">
        <v>152</v>
      </c>
      <c r="G174" s="868">
        <v>446029333</v>
      </c>
      <c r="H174" s="868"/>
      <c r="I174" s="868"/>
      <c r="J174" s="869" t="s">
        <v>300</v>
      </c>
      <c r="K174" s="869"/>
      <c r="L174" s="874">
        <v>43399</v>
      </c>
      <c r="M174" s="874"/>
      <c r="N174" s="226">
        <v>350000000</v>
      </c>
      <c r="O174" s="111">
        <f>142.5/111.82</f>
        <v>1.2743695224467895</v>
      </c>
      <c r="P174" s="116" t="s">
        <v>470</v>
      </c>
      <c r="Q174" s="832">
        <f t="shared" si="11"/>
        <v>350000000.11270177</v>
      </c>
      <c r="R174" s="832"/>
      <c r="S174" s="258" t="s">
        <v>244</v>
      </c>
      <c r="T174" s="258"/>
      <c r="U174" s="258"/>
    </row>
    <row r="175" spans="1:21" ht="49.5" customHeight="1" x14ac:dyDescent="0.2">
      <c r="B175" s="258" t="s">
        <v>162</v>
      </c>
      <c r="C175" s="258"/>
      <c r="D175" s="867" t="s">
        <v>487</v>
      </c>
      <c r="E175" s="850"/>
      <c r="F175" s="79" t="s">
        <v>152</v>
      </c>
      <c r="G175" s="868">
        <v>477093543</v>
      </c>
      <c r="H175" s="868"/>
      <c r="I175" s="868"/>
      <c r="J175" s="869" t="s">
        <v>300</v>
      </c>
      <c r="K175" s="869"/>
      <c r="L175" s="874">
        <v>43445</v>
      </c>
      <c r="M175" s="874"/>
      <c r="N175" s="226">
        <v>350000000</v>
      </c>
      <c r="O175" s="111">
        <f>142.84/111.82</f>
        <v>1.2774101234126276</v>
      </c>
      <c r="P175" s="116" t="s">
        <v>483</v>
      </c>
      <c r="Q175" s="832">
        <f t="shared" si="11"/>
        <v>373485018.04998595</v>
      </c>
      <c r="R175" s="832"/>
      <c r="S175" s="258" t="s">
        <v>244</v>
      </c>
      <c r="T175" s="258"/>
      <c r="U175" s="258"/>
    </row>
    <row r="176" spans="1:21" ht="150" customHeight="1" x14ac:dyDescent="0.2">
      <c r="B176" s="258" t="s">
        <v>164</v>
      </c>
      <c r="C176" s="258"/>
      <c r="D176" s="867" t="s">
        <v>487</v>
      </c>
      <c r="E176" s="850"/>
      <c r="F176" s="79" t="s">
        <v>152</v>
      </c>
      <c r="G176" s="868">
        <v>463049327</v>
      </c>
      <c r="H176" s="868"/>
      <c r="I176" s="868"/>
      <c r="J176" s="869" t="s">
        <v>300</v>
      </c>
      <c r="K176" s="869"/>
      <c r="L176" s="874" t="s">
        <v>664</v>
      </c>
      <c r="M176" s="874"/>
      <c r="N176" s="226">
        <v>350000000</v>
      </c>
      <c r="O176" s="111">
        <f>103.26/78.05</f>
        <v>1.322998078155029</v>
      </c>
      <c r="P176" s="116" t="s">
        <v>658</v>
      </c>
      <c r="Q176" s="832">
        <f t="shared" si="11"/>
        <v>349999999.73222929</v>
      </c>
      <c r="R176" s="832"/>
      <c r="S176" s="258" t="s">
        <v>665</v>
      </c>
      <c r="T176" s="258"/>
      <c r="U176" s="258"/>
    </row>
    <row r="177" spans="1:21" ht="147.75" customHeight="1" x14ac:dyDescent="0.2">
      <c r="B177" s="107"/>
      <c r="C177" s="229"/>
      <c r="D177" s="135"/>
      <c r="E177" s="135"/>
      <c r="F177" s="82"/>
      <c r="G177" s="83"/>
      <c r="H177" s="83"/>
      <c r="I177" s="83"/>
      <c r="J177" s="84"/>
      <c r="K177" s="84"/>
      <c r="L177" s="84"/>
      <c r="M177" s="84"/>
      <c r="N177" s="83"/>
      <c r="O177" s="85"/>
      <c r="P177" s="86"/>
      <c r="Q177" s="228"/>
      <c r="R177" s="228"/>
      <c r="S177" s="229"/>
      <c r="T177" s="229"/>
      <c r="U177" s="229"/>
    </row>
    <row r="178" spans="1:21" ht="39" customHeight="1" x14ac:dyDescent="0.2">
      <c r="A178" s="1" t="s">
        <v>488</v>
      </c>
      <c r="B178" s="431" t="s">
        <v>303</v>
      </c>
      <c r="C178" s="431"/>
      <c r="D178" s="431"/>
      <c r="E178" s="431"/>
      <c r="F178" s="431"/>
      <c r="G178" s="431"/>
      <c r="H178" s="431"/>
      <c r="I178" s="431"/>
      <c r="J178" s="431"/>
      <c r="K178" s="431"/>
      <c r="L178" s="431"/>
      <c r="M178" s="431"/>
      <c r="N178" s="431"/>
      <c r="O178" s="431"/>
      <c r="P178" s="431"/>
      <c r="Q178" s="431"/>
      <c r="R178" s="431"/>
      <c r="S178" s="431"/>
      <c r="T178" s="431"/>
      <c r="U178" s="431"/>
    </row>
    <row r="179" spans="1:21" ht="36" customHeight="1" x14ac:dyDescent="0.2">
      <c r="B179" s="770" t="s">
        <v>138</v>
      </c>
      <c r="C179" s="770"/>
      <c r="D179" s="771" t="s">
        <v>139</v>
      </c>
      <c r="E179" s="771"/>
      <c r="F179" s="771" t="s">
        <v>140</v>
      </c>
      <c r="G179" s="774" t="s">
        <v>141</v>
      </c>
      <c r="H179" s="774"/>
      <c r="I179" s="774"/>
      <c r="J179" s="774"/>
      <c r="K179" s="774"/>
      <c r="L179" s="774"/>
      <c r="M179" s="774"/>
      <c r="N179" s="774" t="s">
        <v>142</v>
      </c>
      <c r="O179" s="774"/>
      <c r="P179" s="774"/>
      <c r="Q179" s="774"/>
      <c r="R179" s="774"/>
      <c r="S179" s="774" t="s">
        <v>99</v>
      </c>
      <c r="T179" s="774"/>
      <c r="U179" s="774"/>
    </row>
    <row r="180" spans="1:21" ht="52.5" customHeight="1" x14ac:dyDescent="0.2">
      <c r="B180" s="770"/>
      <c r="C180" s="770"/>
      <c r="D180" s="771"/>
      <c r="E180" s="771"/>
      <c r="F180" s="771"/>
      <c r="G180" s="790" t="s">
        <v>143</v>
      </c>
      <c r="H180" s="771"/>
      <c r="I180" s="771"/>
      <c r="J180" s="790" t="s">
        <v>144</v>
      </c>
      <c r="K180" s="790"/>
      <c r="L180" s="790" t="s">
        <v>145</v>
      </c>
      <c r="M180" s="790"/>
      <c r="N180" s="222" t="s">
        <v>146</v>
      </c>
      <c r="O180" s="222" t="s">
        <v>147</v>
      </c>
      <c r="P180" s="222" t="s">
        <v>148</v>
      </c>
      <c r="Q180" s="790" t="s">
        <v>149</v>
      </c>
      <c r="R180" s="790"/>
      <c r="S180" s="774"/>
      <c r="T180" s="774"/>
      <c r="U180" s="774"/>
    </row>
    <row r="181" spans="1:21" ht="27.75" customHeight="1" x14ac:dyDescent="0.25">
      <c r="B181" s="258" t="s">
        <v>150</v>
      </c>
      <c r="C181" s="258"/>
      <c r="D181" s="867" t="s">
        <v>488</v>
      </c>
      <c r="E181" s="850"/>
      <c r="F181" s="79" t="s">
        <v>152</v>
      </c>
      <c r="G181" s="875">
        <v>310301163.36000001</v>
      </c>
      <c r="H181" s="875"/>
      <c r="I181" s="875"/>
      <c r="J181" s="869" t="s">
        <v>304</v>
      </c>
      <c r="K181" s="869"/>
      <c r="L181" s="851" t="s">
        <v>168</v>
      </c>
      <c r="M181" s="852"/>
      <c r="N181" s="226">
        <v>252000000</v>
      </c>
      <c r="O181" s="59">
        <f>123.78/111.82</f>
        <v>1.1069576104453587</v>
      </c>
      <c r="P181" s="115" t="s">
        <v>169</v>
      </c>
      <c r="Q181" s="832">
        <f>+G181/O181</f>
        <v>280318921.367872</v>
      </c>
      <c r="R181" s="832"/>
      <c r="S181" s="258" t="s">
        <v>244</v>
      </c>
      <c r="T181" s="258"/>
      <c r="U181" s="258"/>
    </row>
    <row r="182" spans="1:21" ht="22.5" customHeight="1" x14ac:dyDescent="0.25">
      <c r="B182" s="258" t="s">
        <v>154</v>
      </c>
      <c r="C182" s="258"/>
      <c r="D182" s="867" t="s">
        <v>488</v>
      </c>
      <c r="E182" s="850"/>
      <c r="F182" s="79" t="s">
        <v>152</v>
      </c>
      <c r="G182" s="875">
        <v>67589211</v>
      </c>
      <c r="H182" s="875">
        <v>69485724</v>
      </c>
      <c r="I182" s="875">
        <v>69485724</v>
      </c>
      <c r="J182" s="869" t="s">
        <v>305</v>
      </c>
      <c r="K182" s="869"/>
      <c r="L182" s="851" t="s">
        <v>306</v>
      </c>
      <c r="M182" s="852"/>
      <c r="N182" s="226">
        <v>60000000</v>
      </c>
      <c r="O182" s="111">
        <f>126.15/111.82</f>
        <v>1.1281523877660526</v>
      </c>
      <c r="P182" s="116" t="s">
        <v>181</v>
      </c>
      <c r="Q182" s="832">
        <f t="shared" ref="Q182:Q189" si="12">+G182/O182</f>
        <v>59911419.532461353</v>
      </c>
      <c r="R182" s="832"/>
      <c r="S182" s="258" t="s">
        <v>244</v>
      </c>
      <c r="T182" s="258"/>
      <c r="U182" s="258"/>
    </row>
    <row r="183" spans="1:21" ht="18.75" customHeight="1" x14ac:dyDescent="0.25">
      <c r="B183" s="258" t="s">
        <v>156</v>
      </c>
      <c r="C183" s="258"/>
      <c r="D183" s="867" t="s">
        <v>488</v>
      </c>
      <c r="E183" s="850"/>
      <c r="F183" s="79" t="s">
        <v>152</v>
      </c>
      <c r="G183" s="875">
        <v>1896513</v>
      </c>
      <c r="H183" s="875">
        <v>69485724</v>
      </c>
      <c r="I183" s="875">
        <v>69485724</v>
      </c>
      <c r="J183" s="869" t="s">
        <v>305</v>
      </c>
      <c r="K183" s="869"/>
      <c r="L183" s="851" t="s">
        <v>301</v>
      </c>
      <c r="M183" s="852"/>
      <c r="N183" s="226">
        <v>60000000</v>
      </c>
      <c r="O183" s="111">
        <f>126.15/111.82</f>
        <v>1.1281523877660526</v>
      </c>
      <c r="P183" s="116" t="s">
        <v>181</v>
      </c>
      <c r="Q183" s="832">
        <f t="shared" si="12"/>
        <v>1681078.7448275862</v>
      </c>
      <c r="R183" s="832"/>
      <c r="S183" s="258" t="s">
        <v>244</v>
      </c>
      <c r="T183" s="258"/>
      <c r="U183" s="258"/>
    </row>
    <row r="184" spans="1:21" ht="18.75" customHeight="1" x14ac:dyDescent="0.25">
      <c r="B184" s="258" t="s">
        <v>158</v>
      </c>
      <c r="C184" s="258"/>
      <c r="D184" s="867" t="s">
        <v>488</v>
      </c>
      <c r="E184" s="850"/>
      <c r="F184" s="79" t="s">
        <v>152</v>
      </c>
      <c r="G184" s="875">
        <v>71162374</v>
      </c>
      <c r="H184" s="875">
        <v>71162374</v>
      </c>
      <c r="I184" s="875">
        <v>71162374</v>
      </c>
      <c r="J184" s="869"/>
      <c r="K184" s="869"/>
      <c r="L184" s="851" t="s">
        <v>307</v>
      </c>
      <c r="M184" s="852"/>
      <c r="N184" s="226">
        <v>60000000</v>
      </c>
      <c r="O184" s="111">
        <f>132.58/111.82</f>
        <v>1.1856555177964587</v>
      </c>
      <c r="P184" s="116" t="s">
        <v>204</v>
      </c>
      <c r="Q184" s="832">
        <f t="shared" si="12"/>
        <v>60019434.761502482</v>
      </c>
      <c r="R184" s="832"/>
      <c r="S184" s="258" t="s">
        <v>244</v>
      </c>
      <c r="T184" s="258"/>
      <c r="U184" s="258"/>
    </row>
    <row r="185" spans="1:21" ht="15.75" customHeight="1" x14ac:dyDescent="0.25">
      <c r="B185" s="258" t="s">
        <v>160</v>
      </c>
      <c r="C185" s="258"/>
      <c r="D185" s="867" t="s">
        <v>488</v>
      </c>
      <c r="E185" s="850"/>
      <c r="F185" s="79" t="s">
        <v>152</v>
      </c>
      <c r="G185" s="875">
        <v>71579324</v>
      </c>
      <c r="H185" s="875">
        <v>71579324</v>
      </c>
      <c r="I185" s="875">
        <v>71579324</v>
      </c>
      <c r="J185" s="869" t="s">
        <v>308</v>
      </c>
      <c r="K185" s="869"/>
      <c r="L185" s="851" t="s">
        <v>309</v>
      </c>
      <c r="M185" s="852"/>
      <c r="N185" s="226">
        <v>60000000</v>
      </c>
      <c r="O185" s="111">
        <f>133.4/111.82</f>
        <v>1.1929887318905386</v>
      </c>
      <c r="P185" s="116" t="s">
        <v>217</v>
      </c>
      <c r="Q185" s="832">
        <f t="shared" si="12"/>
        <v>60000000.072563708</v>
      </c>
      <c r="R185" s="832"/>
      <c r="S185" s="258" t="s">
        <v>244</v>
      </c>
      <c r="T185" s="258"/>
      <c r="U185" s="258"/>
    </row>
    <row r="186" spans="1:21" ht="15.75" customHeight="1" x14ac:dyDescent="0.25">
      <c r="B186" s="258" t="s">
        <v>162</v>
      </c>
      <c r="C186" s="258"/>
      <c r="D186" s="867" t="s">
        <v>488</v>
      </c>
      <c r="E186" s="850"/>
      <c r="F186" s="79" t="s">
        <v>152</v>
      </c>
      <c r="G186" s="875">
        <v>300633160</v>
      </c>
      <c r="H186" s="875">
        <v>71579324</v>
      </c>
      <c r="I186" s="875">
        <v>71579324</v>
      </c>
      <c r="J186" s="869" t="s">
        <v>310</v>
      </c>
      <c r="K186" s="869"/>
      <c r="L186" s="851" t="s">
        <v>309</v>
      </c>
      <c r="M186" s="852"/>
      <c r="N186" s="226">
        <v>252000000</v>
      </c>
      <c r="O186" s="111">
        <f>133.4/111.82</f>
        <v>1.1929887318905386</v>
      </c>
      <c r="P186" s="116" t="s">
        <v>217</v>
      </c>
      <c r="Q186" s="832">
        <f t="shared" si="12"/>
        <v>251999999.63418287</v>
      </c>
      <c r="R186" s="832"/>
      <c r="S186" s="258" t="s">
        <v>244</v>
      </c>
      <c r="T186" s="258"/>
      <c r="U186" s="258"/>
    </row>
    <row r="187" spans="1:21" ht="15.75" customHeight="1" x14ac:dyDescent="0.25">
      <c r="B187" s="258" t="s">
        <v>164</v>
      </c>
      <c r="C187" s="258"/>
      <c r="D187" s="867" t="s">
        <v>488</v>
      </c>
      <c r="E187" s="850"/>
      <c r="F187" s="79" t="s">
        <v>152</v>
      </c>
      <c r="G187" s="875">
        <v>73891969</v>
      </c>
      <c r="H187" s="875">
        <v>71579324</v>
      </c>
      <c r="I187" s="875">
        <v>71579324</v>
      </c>
      <c r="J187" s="869" t="s">
        <v>311</v>
      </c>
      <c r="K187" s="869"/>
      <c r="L187" s="851" t="s">
        <v>312</v>
      </c>
      <c r="M187" s="852"/>
      <c r="N187" s="226">
        <v>60000000</v>
      </c>
      <c r="O187" s="111">
        <f>137.71/111.82</f>
        <v>1.2315328206045431</v>
      </c>
      <c r="P187" s="116" t="s">
        <v>313</v>
      </c>
      <c r="Q187" s="832">
        <f t="shared" si="12"/>
        <v>59999999.808147557</v>
      </c>
      <c r="R187" s="832"/>
      <c r="S187" s="258" t="s">
        <v>244</v>
      </c>
      <c r="T187" s="258"/>
      <c r="U187" s="258"/>
    </row>
    <row r="188" spans="1:21" ht="15.75" customHeight="1" x14ac:dyDescent="0.25">
      <c r="B188" s="258" t="s">
        <v>166</v>
      </c>
      <c r="C188" s="258"/>
      <c r="D188" s="867" t="s">
        <v>488</v>
      </c>
      <c r="E188" s="850"/>
      <c r="F188" s="79" t="s">
        <v>152</v>
      </c>
      <c r="G188" s="875">
        <v>74503666</v>
      </c>
      <c r="H188" s="875">
        <v>71579324</v>
      </c>
      <c r="I188" s="875">
        <v>71579324</v>
      </c>
      <c r="J188" s="869" t="s">
        <v>314</v>
      </c>
      <c r="K188" s="869"/>
      <c r="L188" s="851" t="s">
        <v>315</v>
      </c>
      <c r="M188" s="852"/>
      <c r="N188" s="226">
        <v>60000000</v>
      </c>
      <c r="O188" s="111">
        <f>138.85/111.82</f>
        <v>1.2417277767841173</v>
      </c>
      <c r="P188" s="116" t="s">
        <v>316</v>
      </c>
      <c r="Q188" s="832">
        <f t="shared" si="12"/>
        <v>59999999.511127122</v>
      </c>
      <c r="R188" s="832"/>
      <c r="S188" s="258" t="s">
        <v>317</v>
      </c>
      <c r="T188" s="258"/>
      <c r="U188" s="258"/>
    </row>
    <row r="189" spans="1:21" ht="15.75" customHeight="1" x14ac:dyDescent="0.25">
      <c r="B189" s="258" t="s">
        <v>248</v>
      </c>
      <c r="C189" s="258"/>
      <c r="D189" s="867" t="s">
        <v>488</v>
      </c>
      <c r="E189" s="850"/>
      <c r="F189" s="79" t="s">
        <v>152</v>
      </c>
      <c r="G189" s="875">
        <f>387419066-74503667</f>
        <v>312915399</v>
      </c>
      <c r="H189" s="875">
        <v>71579324</v>
      </c>
      <c r="I189" s="875">
        <v>71579324</v>
      </c>
      <c r="J189" s="869" t="s">
        <v>318</v>
      </c>
      <c r="K189" s="869"/>
      <c r="L189" s="851" t="s">
        <v>315</v>
      </c>
      <c r="M189" s="852"/>
      <c r="N189" s="226">
        <v>252000000</v>
      </c>
      <c r="O189" s="111">
        <f>138.85/111.82</f>
        <v>1.2417277767841173</v>
      </c>
      <c r="P189" s="116" t="s">
        <v>316</v>
      </c>
      <c r="Q189" s="832">
        <f t="shared" si="12"/>
        <v>251999999.39632699</v>
      </c>
      <c r="R189" s="832"/>
      <c r="S189" s="258" t="s">
        <v>319</v>
      </c>
      <c r="T189" s="258"/>
      <c r="U189" s="258"/>
    </row>
    <row r="190" spans="1:21" ht="15.75" x14ac:dyDescent="0.25">
      <c r="B190" s="258" t="s">
        <v>250</v>
      </c>
      <c r="C190" s="258"/>
      <c r="D190" s="867" t="s">
        <v>488</v>
      </c>
      <c r="E190" s="850"/>
      <c r="F190" s="79" t="s">
        <v>152</v>
      </c>
      <c r="G190" s="876">
        <v>76344124.489999995</v>
      </c>
      <c r="H190" s="875">
        <v>71579324</v>
      </c>
      <c r="I190" s="875">
        <v>71579324</v>
      </c>
      <c r="J190" s="869" t="s">
        <v>443</v>
      </c>
      <c r="K190" s="869"/>
      <c r="L190" s="856">
        <v>43305</v>
      </c>
      <c r="M190" s="852"/>
      <c r="N190" s="226">
        <v>60000000</v>
      </c>
      <c r="O190" s="111">
        <f>142.28/111.82</f>
        <v>1.272402074763012</v>
      </c>
      <c r="P190" s="116" t="s">
        <v>444</v>
      </c>
      <c r="Q190" s="832">
        <f>+G190/O190</f>
        <v>60000000.003315993</v>
      </c>
      <c r="R190" s="832"/>
      <c r="S190" s="258" t="s">
        <v>317</v>
      </c>
      <c r="T190" s="258"/>
      <c r="U190" s="258"/>
    </row>
    <row r="191" spans="1:21" ht="15.75" x14ac:dyDescent="0.25">
      <c r="B191" s="258" t="s">
        <v>252</v>
      </c>
      <c r="C191" s="258"/>
      <c r="D191" s="867" t="s">
        <v>488</v>
      </c>
      <c r="E191" s="850"/>
      <c r="F191" s="79" t="s">
        <v>152</v>
      </c>
      <c r="G191" s="876">
        <v>398551959</v>
      </c>
      <c r="H191" s="875">
        <v>71579324</v>
      </c>
      <c r="I191" s="875">
        <v>71579324</v>
      </c>
      <c r="J191" s="869" t="s">
        <v>497</v>
      </c>
      <c r="K191" s="869"/>
      <c r="L191" s="856">
        <v>43445</v>
      </c>
      <c r="M191" s="852"/>
      <c r="N191" s="226">
        <f>60000000+252000000</f>
        <v>312000000</v>
      </c>
      <c r="O191" s="111">
        <f>142.84/111.82</f>
        <v>1.2774101234126276</v>
      </c>
      <c r="P191" s="116" t="s">
        <v>489</v>
      </c>
      <c r="Q191" s="832">
        <f>+G191/O191</f>
        <v>312000000.38770646</v>
      </c>
      <c r="R191" s="832"/>
      <c r="S191" s="258" t="s">
        <v>244</v>
      </c>
      <c r="T191" s="258"/>
      <c r="U191" s="258"/>
    </row>
    <row r="192" spans="1:21" ht="15" customHeight="1" x14ac:dyDescent="0.25">
      <c r="B192" s="258" t="s">
        <v>254</v>
      </c>
      <c r="C192" s="258"/>
      <c r="D192" s="867" t="s">
        <v>488</v>
      </c>
      <c r="E192" s="850"/>
      <c r="F192" s="79" t="s">
        <v>152</v>
      </c>
      <c r="G192" s="876">
        <v>79133889</v>
      </c>
      <c r="H192" s="875">
        <v>71579324</v>
      </c>
      <c r="I192" s="875">
        <v>71579324</v>
      </c>
      <c r="J192" s="869" t="s">
        <v>601</v>
      </c>
      <c r="K192" s="869"/>
      <c r="L192" s="856">
        <v>43686</v>
      </c>
      <c r="M192" s="852"/>
      <c r="N192" s="226">
        <v>60000000</v>
      </c>
      <c r="O192" s="111">
        <f>102.71/78.05</f>
        <v>1.3159513132607303</v>
      </c>
      <c r="P192" s="116" t="s">
        <v>602</v>
      </c>
      <c r="Q192" s="832">
        <f>+G192/O192</f>
        <v>60134359.2293837</v>
      </c>
      <c r="R192" s="832"/>
      <c r="S192" s="258" t="s">
        <v>317</v>
      </c>
      <c r="T192" s="258"/>
      <c r="U192" s="258"/>
    </row>
    <row r="193" spans="1:26" ht="15" customHeight="1" x14ac:dyDescent="0.25">
      <c r="B193" s="258" t="s">
        <v>256</v>
      </c>
      <c r="C193" s="258"/>
      <c r="D193" s="867" t="s">
        <v>488</v>
      </c>
      <c r="E193" s="850"/>
      <c r="F193" s="79" t="s">
        <v>152</v>
      </c>
      <c r="G193" s="876">
        <v>333395516</v>
      </c>
      <c r="H193" s="875">
        <v>71579324</v>
      </c>
      <c r="I193" s="875">
        <v>71579324</v>
      </c>
      <c r="J193" s="869" t="s">
        <v>666</v>
      </c>
      <c r="K193" s="869"/>
      <c r="L193" s="856">
        <v>43748</v>
      </c>
      <c r="M193" s="852"/>
      <c r="N193" s="226">
        <v>252000000</v>
      </c>
      <c r="O193" s="111">
        <f>103.26/78.05</f>
        <v>1.322998078155029</v>
      </c>
      <c r="P193" s="116" t="s">
        <v>658</v>
      </c>
      <c r="Q193" s="832">
        <f>+G193/O193</f>
        <v>252000000.23048612</v>
      </c>
      <c r="R193" s="832"/>
      <c r="S193" s="258" t="s">
        <v>667</v>
      </c>
      <c r="T193" s="258"/>
      <c r="U193" s="258"/>
    </row>
    <row r="194" spans="1:26" ht="15" customHeight="1" x14ac:dyDescent="0.25">
      <c r="B194" s="258" t="s">
        <v>258</v>
      </c>
      <c r="C194" s="258"/>
      <c r="D194" s="867" t="s">
        <v>488</v>
      </c>
      <c r="E194" s="850"/>
      <c r="F194" s="79" t="s">
        <v>152</v>
      </c>
      <c r="G194" s="876">
        <v>79795004</v>
      </c>
      <c r="H194" s="875"/>
      <c r="I194" s="134"/>
      <c r="J194" s="869" t="s">
        <v>676</v>
      </c>
      <c r="K194" s="869"/>
      <c r="L194" s="856">
        <v>43844</v>
      </c>
      <c r="M194" s="852"/>
      <c r="N194" s="226">
        <v>60000000</v>
      </c>
      <c r="O194" s="111">
        <f>103.8/78.05</f>
        <v>1.3299167200512492</v>
      </c>
      <c r="P194" s="116" t="s">
        <v>677</v>
      </c>
      <c r="Q194" s="832">
        <f>+G194/O194</f>
        <v>60000000.599229291</v>
      </c>
      <c r="R194" s="832"/>
      <c r="S194" s="258" t="s">
        <v>317</v>
      </c>
      <c r="T194" s="258"/>
      <c r="U194" s="258"/>
    </row>
    <row r="195" spans="1:26" ht="15.75" customHeight="1" x14ac:dyDescent="0.2">
      <c r="B195" s="229"/>
      <c r="C195" s="229"/>
      <c r="D195" s="135"/>
      <c r="E195" s="135"/>
      <c r="F195" s="82"/>
      <c r="G195" s="87"/>
      <c r="H195" s="87"/>
      <c r="I195" s="87"/>
      <c r="J195" s="84"/>
      <c r="K195" s="84"/>
      <c r="L195" s="88"/>
      <c r="M195" s="135"/>
      <c r="N195" s="83"/>
      <c r="O195" s="85"/>
      <c r="P195" s="86"/>
      <c r="Q195" s="228"/>
      <c r="R195" s="228"/>
      <c r="S195" s="229"/>
      <c r="T195" s="229"/>
      <c r="U195" s="229"/>
    </row>
    <row r="196" spans="1:26" ht="15.75" customHeight="1" x14ac:dyDescent="0.2"/>
    <row r="197" spans="1:26" ht="15" customHeight="1" x14ac:dyDescent="0.2"/>
    <row r="198" spans="1:26" ht="15" customHeight="1" x14ac:dyDescent="0.2">
      <c r="A198" s="1" t="s">
        <v>683</v>
      </c>
      <c r="B198" s="871" t="s">
        <v>320</v>
      </c>
      <c r="C198" s="872"/>
      <c r="D198" s="872"/>
      <c r="E198" s="872"/>
      <c r="F198" s="872"/>
      <c r="G198" s="872"/>
      <c r="H198" s="872"/>
      <c r="I198" s="872"/>
      <c r="J198" s="872"/>
      <c r="K198" s="872"/>
      <c r="L198" s="872"/>
      <c r="M198" s="872"/>
      <c r="N198" s="872"/>
      <c r="O198" s="872"/>
      <c r="P198" s="872"/>
      <c r="Q198" s="872"/>
      <c r="R198" s="872"/>
      <c r="S198" s="872"/>
      <c r="T198" s="872"/>
      <c r="U198" s="873"/>
    </row>
    <row r="199" spans="1:26" ht="15" customHeight="1" x14ac:dyDescent="0.2">
      <c r="B199" s="770" t="s">
        <v>138</v>
      </c>
      <c r="C199" s="770"/>
      <c r="D199" s="771" t="s">
        <v>139</v>
      </c>
      <c r="E199" s="771"/>
      <c r="F199" s="771" t="s">
        <v>140</v>
      </c>
      <c r="G199" s="774" t="s">
        <v>141</v>
      </c>
      <c r="H199" s="774"/>
      <c r="I199" s="774"/>
      <c r="J199" s="774"/>
      <c r="K199" s="774"/>
      <c r="L199" s="774"/>
      <c r="M199" s="774"/>
      <c r="N199" s="774" t="s">
        <v>142</v>
      </c>
      <c r="O199" s="774"/>
      <c r="P199" s="774"/>
      <c r="Q199" s="774"/>
      <c r="R199" s="774"/>
      <c r="S199" s="774" t="s">
        <v>99</v>
      </c>
      <c r="T199" s="774"/>
      <c r="U199" s="774"/>
      <c r="V199" s="877"/>
      <c r="W199" s="877"/>
      <c r="X199" s="878"/>
      <c r="Y199" s="878"/>
      <c r="Z199" s="878"/>
    </row>
    <row r="200" spans="1:26" ht="15" customHeight="1" x14ac:dyDescent="0.2">
      <c r="B200" s="770"/>
      <c r="C200" s="770"/>
      <c r="D200" s="771"/>
      <c r="E200" s="771"/>
      <c r="F200" s="771"/>
      <c r="G200" s="790" t="s">
        <v>143</v>
      </c>
      <c r="H200" s="771"/>
      <c r="I200" s="771"/>
      <c r="J200" s="790" t="s">
        <v>144</v>
      </c>
      <c r="K200" s="790"/>
      <c r="L200" s="790" t="s">
        <v>145</v>
      </c>
      <c r="M200" s="790"/>
      <c r="N200" s="222" t="s">
        <v>146</v>
      </c>
      <c r="O200" s="222" t="s">
        <v>147</v>
      </c>
      <c r="P200" s="222" t="s">
        <v>148</v>
      </c>
      <c r="Q200" s="790" t="s">
        <v>149</v>
      </c>
      <c r="R200" s="790"/>
      <c r="S200" s="774"/>
      <c r="T200" s="774"/>
      <c r="U200" s="774"/>
    </row>
    <row r="201" spans="1:26" ht="15" customHeight="1" x14ac:dyDescent="0.25">
      <c r="B201" s="264" t="s">
        <v>150</v>
      </c>
      <c r="C201" s="266"/>
      <c r="D201" s="867" t="s">
        <v>52</v>
      </c>
      <c r="E201" s="850"/>
      <c r="F201" s="79" t="s">
        <v>152</v>
      </c>
      <c r="G201" s="1108">
        <v>1137653386</v>
      </c>
      <c r="H201" s="1108"/>
      <c r="I201" s="1108"/>
      <c r="J201" s="869" t="s">
        <v>321</v>
      </c>
      <c r="K201" s="869"/>
      <c r="L201" s="851" t="s">
        <v>322</v>
      </c>
      <c r="M201" s="852"/>
      <c r="N201" s="114">
        <v>923770253.59000003</v>
      </c>
      <c r="O201" s="59">
        <f>137.71/111.82</f>
        <v>1.2315328206045431</v>
      </c>
      <c r="P201" s="112" t="s">
        <v>260</v>
      </c>
      <c r="Q201" s="813">
        <f t="shared" ref="Q201:Q238" si="13">+G201/O201</f>
        <v>923770253.59465539</v>
      </c>
      <c r="R201" s="815"/>
      <c r="S201" s="258" t="s">
        <v>244</v>
      </c>
      <c r="T201" s="258"/>
      <c r="U201" s="258"/>
    </row>
    <row r="202" spans="1:26" ht="15" customHeight="1" x14ac:dyDescent="0.25">
      <c r="B202" s="264" t="s">
        <v>154</v>
      </c>
      <c r="C202" s="266"/>
      <c r="D202" s="850" t="s">
        <v>52</v>
      </c>
      <c r="E202" s="850"/>
      <c r="F202" s="79" t="s">
        <v>152</v>
      </c>
      <c r="G202" s="1108">
        <v>1138975183</v>
      </c>
      <c r="H202" s="1108"/>
      <c r="I202" s="1108"/>
      <c r="J202" s="869" t="s">
        <v>323</v>
      </c>
      <c r="K202" s="869"/>
      <c r="L202" s="851" t="s">
        <v>324</v>
      </c>
      <c r="M202" s="852"/>
      <c r="N202" s="114">
        <v>923770253.59000003</v>
      </c>
      <c r="O202" s="59">
        <f>137.87/111.82</f>
        <v>1.2329636916472904</v>
      </c>
      <c r="P202" s="112" t="s">
        <v>263</v>
      </c>
      <c r="Q202" s="813">
        <f t="shared" si="13"/>
        <v>923770254.31972146</v>
      </c>
      <c r="R202" s="815"/>
      <c r="S202" s="258" t="s">
        <v>244</v>
      </c>
      <c r="T202" s="258"/>
      <c r="U202" s="258"/>
    </row>
    <row r="203" spans="1:26" ht="15" customHeight="1" x14ac:dyDescent="0.25">
      <c r="B203" s="264" t="s">
        <v>156</v>
      </c>
      <c r="C203" s="266"/>
      <c r="D203" s="850" t="s">
        <v>52</v>
      </c>
      <c r="E203" s="850"/>
      <c r="F203" s="79" t="s">
        <v>152</v>
      </c>
      <c r="G203" s="1108">
        <v>1139966530</v>
      </c>
      <c r="H203" s="1108"/>
      <c r="I203" s="1108"/>
      <c r="J203" s="869" t="s">
        <v>325</v>
      </c>
      <c r="K203" s="869"/>
      <c r="L203" s="851" t="s">
        <v>326</v>
      </c>
      <c r="M203" s="852"/>
      <c r="N203" s="114">
        <v>923770253.59000003</v>
      </c>
      <c r="O203" s="59">
        <f>137.99/111.82</f>
        <v>1.2340368449293508</v>
      </c>
      <c r="P203" s="112" t="s">
        <v>327</v>
      </c>
      <c r="Q203" s="813">
        <f t="shared" si="13"/>
        <v>923770254.25465608</v>
      </c>
      <c r="R203" s="815"/>
      <c r="S203" s="258" t="s">
        <v>244</v>
      </c>
      <c r="T203" s="258"/>
      <c r="U203" s="258"/>
    </row>
    <row r="204" spans="1:26" ht="15" customHeight="1" x14ac:dyDescent="0.25">
      <c r="B204" s="264" t="s">
        <v>158</v>
      </c>
      <c r="C204" s="266"/>
      <c r="D204" s="850" t="s">
        <v>52</v>
      </c>
      <c r="E204" s="850"/>
      <c r="F204" s="79" t="s">
        <v>152</v>
      </c>
      <c r="G204" s="1108">
        <v>1140462203</v>
      </c>
      <c r="H204" s="1108"/>
      <c r="I204" s="1108"/>
      <c r="J204" s="869" t="s">
        <v>328</v>
      </c>
      <c r="K204" s="869"/>
      <c r="L204" s="851" t="s">
        <v>288</v>
      </c>
      <c r="M204" s="852"/>
      <c r="N204" s="114">
        <v>923770253.59000003</v>
      </c>
      <c r="O204" s="59">
        <f>138.05/111.82</f>
        <v>1.2345734215703812</v>
      </c>
      <c r="P204" s="112" t="s">
        <v>329</v>
      </c>
      <c r="Q204" s="813">
        <f t="shared" si="13"/>
        <v>923770253.81716752</v>
      </c>
      <c r="R204" s="815"/>
      <c r="S204" s="258" t="s">
        <v>244</v>
      </c>
      <c r="T204" s="258"/>
      <c r="U204" s="258"/>
    </row>
    <row r="205" spans="1:26" ht="15" customHeight="1" x14ac:dyDescent="0.25">
      <c r="B205" s="264" t="s">
        <v>160</v>
      </c>
      <c r="C205" s="266"/>
      <c r="D205" s="850" t="s">
        <v>52</v>
      </c>
      <c r="E205" s="850"/>
      <c r="F205" s="79" t="s">
        <v>152</v>
      </c>
      <c r="G205" s="1108">
        <v>1140627428</v>
      </c>
      <c r="H205" s="1108"/>
      <c r="I205" s="1108"/>
      <c r="J205" s="869" t="s">
        <v>330</v>
      </c>
      <c r="K205" s="869"/>
      <c r="L205" s="851" t="s">
        <v>331</v>
      </c>
      <c r="M205" s="852"/>
      <c r="N205" s="114">
        <v>923770253.59000003</v>
      </c>
      <c r="O205" s="59">
        <f>138.07/111.82</f>
        <v>1.2347522804507245</v>
      </c>
      <c r="P205" s="112" t="s">
        <v>332</v>
      </c>
      <c r="Q205" s="813">
        <f t="shared" si="13"/>
        <v>923770254.21134198</v>
      </c>
      <c r="R205" s="815"/>
      <c r="S205" s="258" t="s">
        <v>244</v>
      </c>
      <c r="T205" s="258"/>
      <c r="U205" s="258"/>
    </row>
    <row r="206" spans="1:26" ht="15" customHeight="1" x14ac:dyDescent="0.25">
      <c r="B206" s="264" t="s">
        <v>162</v>
      </c>
      <c r="C206" s="266"/>
      <c r="D206" s="850" t="s">
        <v>52</v>
      </c>
      <c r="E206" s="850"/>
      <c r="F206" s="79" t="s">
        <v>152</v>
      </c>
      <c r="G206" s="1108">
        <v>1142692734</v>
      </c>
      <c r="H206" s="1108"/>
      <c r="I206" s="1108"/>
      <c r="J206" s="869" t="s">
        <v>333</v>
      </c>
      <c r="K206" s="869"/>
      <c r="L206" s="851" t="s">
        <v>334</v>
      </c>
      <c r="M206" s="852"/>
      <c r="N206" s="114">
        <v>923770253.59000003</v>
      </c>
      <c r="O206" s="59">
        <f>138.32/111.82</f>
        <v>1.2369880164550171</v>
      </c>
      <c r="P206" s="112" t="s">
        <v>335</v>
      </c>
      <c r="Q206" s="813">
        <f t="shared" si="13"/>
        <v>923770253.87420464</v>
      </c>
      <c r="R206" s="815"/>
      <c r="S206" s="258" t="s">
        <v>244</v>
      </c>
      <c r="T206" s="258"/>
      <c r="U206" s="258"/>
    </row>
    <row r="207" spans="1:26" ht="15" customHeight="1" x14ac:dyDescent="0.25">
      <c r="B207" s="264" t="s">
        <v>164</v>
      </c>
      <c r="C207" s="266"/>
      <c r="D207" s="850" t="s">
        <v>52</v>
      </c>
      <c r="E207" s="850"/>
      <c r="F207" s="79" t="s">
        <v>152</v>
      </c>
      <c r="G207" s="1108">
        <v>1147071184</v>
      </c>
      <c r="H207" s="1108"/>
      <c r="I207" s="1108"/>
      <c r="J207" s="869" t="s">
        <v>336</v>
      </c>
      <c r="K207" s="869"/>
      <c r="L207" s="851" t="s">
        <v>315</v>
      </c>
      <c r="M207" s="852"/>
      <c r="N207" s="114">
        <v>923770253.59000003</v>
      </c>
      <c r="O207" s="59">
        <f>138.85/111.82</f>
        <v>1.2417277767841173</v>
      </c>
      <c r="P207" s="112" t="s">
        <v>337</v>
      </c>
      <c r="Q207" s="813">
        <f t="shared" si="13"/>
        <v>923770254.19431043</v>
      </c>
      <c r="R207" s="815"/>
      <c r="S207" s="258" t="s">
        <v>244</v>
      </c>
      <c r="T207" s="258"/>
      <c r="U207" s="258"/>
    </row>
    <row r="208" spans="1:26" ht="15" customHeight="1" x14ac:dyDescent="0.25">
      <c r="B208" s="264" t="s">
        <v>166</v>
      </c>
      <c r="C208" s="266"/>
      <c r="D208" s="850" t="s">
        <v>52</v>
      </c>
      <c r="E208" s="850"/>
      <c r="F208" s="79" t="s">
        <v>152</v>
      </c>
      <c r="G208" s="1108">
        <v>1154258450</v>
      </c>
      <c r="H208" s="1108"/>
      <c r="I208" s="1108"/>
      <c r="J208" s="869" t="s">
        <v>338</v>
      </c>
      <c r="K208" s="869"/>
      <c r="L208" s="851" t="s">
        <v>339</v>
      </c>
      <c r="M208" s="852"/>
      <c r="N208" s="114">
        <v>923770253.59000003</v>
      </c>
      <c r="O208" s="59">
        <f>139.72/111.82</f>
        <v>1.2495081380790556</v>
      </c>
      <c r="P208" s="112" t="s">
        <v>340</v>
      </c>
      <c r="Q208" s="813">
        <f t="shared" si="13"/>
        <v>923770253.9292872</v>
      </c>
      <c r="R208" s="815"/>
      <c r="S208" s="258" t="s">
        <v>244</v>
      </c>
      <c r="T208" s="258"/>
      <c r="U208" s="258"/>
    </row>
    <row r="209" spans="2:21" ht="15" customHeight="1" x14ac:dyDescent="0.25">
      <c r="B209" s="264" t="s">
        <v>248</v>
      </c>
      <c r="C209" s="266"/>
      <c r="D209" s="879" t="s">
        <v>52</v>
      </c>
      <c r="E209" s="880"/>
      <c r="F209" s="79" t="s">
        <v>152</v>
      </c>
      <c r="G209" s="1108">
        <v>1162437063</v>
      </c>
      <c r="H209" s="1108"/>
      <c r="I209" s="1108"/>
      <c r="J209" s="869" t="s">
        <v>341</v>
      </c>
      <c r="K209" s="869"/>
      <c r="L209" s="851" t="s">
        <v>342</v>
      </c>
      <c r="M209" s="852"/>
      <c r="N209" s="114">
        <v>923770253.59000003</v>
      </c>
      <c r="O209" s="59">
        <f>140.71/111.82</f>
        <v>1.2583616526560546</v>
      </c>
      <c r="P209" s="112" t="s">
        <v>343</v>
      </c>
      <c r="Q209" s="813">
        <f t="shared" si="13"/>
        <v>923770253.60429239</v>
      </c>
      <c r="R209" s="815"/>
      <c r="S209" s="258" t="s">
        <v>244</v>
      </c>
      <c r="T209" s="258"/>
      <c r="U209" s="258"/>
    </row>
    <row r="210" spans="2:21" ht="15" customHeight="1" x14ac:dyDescent="0.25">
      <c r="B210" s="264" t="s">
        <v>250</v>
      </c>
      <c r="C210" s="266"/>
      <c r="D210" s="850" t="s">
        <v>52</v>
      </c>
      <c r="E210" s="850"/>
      <c r="F210" s="79" t="s">
        <v>152</v>
      </c>
      <c r="G210" s="1108">
        <v>1165245880</v>
      </c>
      <c r="H210" s="1108"/>
      <c r="I210" s="1108"/>
      <c r="J210" s="869" t="s">
        <v>344</v>
      </c>
      <c r="K210" s="869"/>
      <c r="L210" s="851" t="s">
        <v>345</v>
      </c>
      <c r="M210" s="852"/>
      <c r="N210" s="114">
        <v>923770253.59000003</v>
      </c>
      <c r="O210" s="117">
        <f>141.05/111.82</f>
        <v>1.2614022536218925</v>
      </c>
      <c r="P210" s="112" t="s">
        <v>346</v>
      </c>
      <c r="Q210" s="813">
        <f t="shared" si="13"/>
        <v>923770253.82204878</v>
      </c>
      <c r="R210" s="815"/>
      <c r="S210" s="258" t="s">
        <v>244</v>
      </c>
      <c r="T210" s="258"/>
      <c r="U210" s="258"/>
    </row>
    <row r="211" spans="2:21" ht="15" customHeight="1" x14ac:dyDescent="0.25">
      <c r="B211" s="264" t="s">
        <v>252</v>
      </c>
      <c r="C211" s="266"/>
      <c r="D211" s="850" t="s">
        <v>52</v>
      </c>
      <c r="E211" s="850"/>
      <c r="F211" s="79" t="s">
        <v>152</v>
      </c>
      <c r="G211" s="1108">
        <v>1170615677</v>
      </c>
      <c r="H211" s="1108"/>
      <c r="I211" s="1108"/>
      <c r="J211" s="869" t="s">
        <v>437</v>
      </c>
      <c r="K211" s="869"/>
      <c r="L211" s="851" t="s">
        <v>427</v>
      </c>
      <c r="M211" s="852"/>
      <c r="N211" s="114">
        <v>923770253.59000003</v>
      </c>
      <c r="O211" s="117">
        <f>141.7/111.82</f>
        <v>1.2672151672330532</v>
      </c>
      <c r="P211" s="112" t="s">
        <v>291</v>
      </c>
      <c r="Q211" s="813">
        <f t="shared" si="13"/>
        <v>923770254.07297099</v>
      </c>
      <c r="R211" s="815"/>
      <c r="S211" s="258" t="s">
        <v>244</v>
      </c>
      <c r="T211" s="258"/>
      <c r="U211" s="258"/>
    </row>
    <row r="212" spans="2:21" ht="15" customHeight="1" x14ac:dyDescent="0.25">
      <c r="B212" s="264" t="s">
        <v>254</v>
      </c>
      <c r="C212" s="266"/>
      <c r="D212" s="879" t="s">
        <v>52</v>
      </c>
      <c r="E212" s="880"/>
      <c r="F212" s="79" t="s">
        <v>152</v>
      </c>
      <c r="G212" s="1108">
        <v>1173589718</v>
      </c>
      <c r="H212" s="1108"/>
      <c r="I212" s="1108"/>
      <c r="J212" s="869" t="s">
        <v>438</v>
      </c>
      <c r="K212" s="869"/>
      <c r="L212" s="851" t="s">
        <v>439</v>
      </c>
      <c r="M212" s="852"/>
      <c r="N212" s="114">
        <v>923770253.59000003</v>
      </c>
      <c r="O212" s="117">
        <f>142.06/111.82</f>
        <v>1.2704346270792346</v>
      </c>
      <c r="P212" s="112" t="s">
        <v>440</v>
      </c>
      <c r="Q212" s="813">
        <f t="shared" si="13"/>
        <v>923770253.88399255</v>
      </c>
      <c r="R212" s="815"/>
      <c r="S212" s="258" t="s">
        <v>244</v>
      </c>
      <c r="T212" s="258"/>
      <c r="U212" s="258"/>
    </row>
    <row r="213" spans="2:21" ht="15" customHeight="1" x14ac:dyDescent="0.25">
      <c r="B213" s="264" t="s">
        <v>256</v>
      </c>
      <c r="C213" s="266"/>
      <c r="D213" s="850" t="s">
        <v>52</v>
      </c>
      <c r="E213" s="850"/>
      <c r="F213" s="79" t="s">
        <v>152</v>
      </c>
      <c r="G213" s="1108">
        <v>1175407188</v>
      </c>
      <c r="H213" s="1108"/>
      <c r="I213" s="1108"/>
      <c r="J213" s="869" t="s">
        <v>445</v>
      </c>
      <c r="K213" s="869"/>
      <c r="L213" s="851" t="s">
        <v>446</v>
      </c>
      <c r="M213" s="852"/>
      <c r="N213" s="114">
        <v>923770253.59000003</v>
      </c>
      <c r="O213" s="117">
        <f>142.28/111.82</f>
        <v>1.272402074763012</v>
      </c>
      <c r="P213" s="112" t="s">
        <v>447</v>
      </c>
      <c r="Q213" s="813">
        <f t="shared" si="13"/>
        <v>923770254.16193414</v>
      </c>
      <c r="R213" s="815"/>
      <c r="S213" s="258" t="s">
        <v>244</v>
      </c>
      <c r="T213" s="258"/>
      <c r="U213" s="258"/>
    </row>
    <row r="214" spans="2:21" ht="15" customHeight="1" x14ac:dyDescent="0.25">
      <c r="B214" s="264" t="s">
        <v>258</v>
      </c>
      <c r="C214" s="266"/>
      <c r="D214" s="850" t="s">
        <v>52</v>
      </c>
      <c r="E214" s="850"/>
      <c r="F214" s="79" t="s">
        <v>152</v>
      </c>
      <c r="G214" s="1108">
        <v>1173920167</v>
      </c>
      <c r="H214" s="1108"/>
      <c r="I214" s="1108"/>
      <c r="J214" s="869" t="s">
        <v>450</v>
      </c>
      <c r="K214" s="869"/>
      <c r="L214" s="851" t="s">
        <v>451</v>
      </c>
      <c r="M214" s="852"/>
      <c r="N214" s="114">
        <v>923770253.59000003</v>
      </c>
      <c r="O214" s="117">
        <f>142.1/111.82</f>
        <v>1.2707923448399214</v>
      </c>
      <c r="P214" s="112" t="s">
        <v>452</v>
      </c>
      <c r="Q214" s="813">
        <f t="shared" si="13"/>
        <v>923770253.86305404</v>
      </c>
      <c r="R214" s="815"/>
      <c r="S214" s="258" t="s">
        <v>244</v>
      </c>
      <c r="T214" s="258"/>
      <c r="U214" s="258"/>
    </row>
    <row r="215" spans="2:21" ht="15.75" customHeight="1" x14ac:dyDescent="0.25">
      <c r="B215" s="264" t="s">
        <v>261</v>
      </c>
      <c r="C215" s="266"/>
      <c r="D215" s="850" t="s">
        <v>52</v>
      </c>
      <c r="E215" s="850"/>
      <c r="F215" s="79" t="s">
        <v>152</v>
      </c>
      <c r="G215" s="1108">
        <v>1177224657</v>
      </c>
      <c r="H215" s="1108"/>
      <c r="I215" s="1108"/>
      <c r="J215" s="869" t="s">
        <v>468</v>
      </c>
      <c r="K215" s="869"/>
      <c r="L215" s="851" t="s">
        <v>471</v>
      </c>
      <c r="M215" s="852"/>
      <c r="N215" s="114">
        <v>923770253.59000003</v>
      </c>
      <c r="O215" s="117">
        <f>142.5/111.82</f>
        <v>1.2743695224467895</v>
      </c>
      <c r="P215" s="112" t="s">
        <v>472</v>
      </c>
      <c r="Q215" s="813">
        <f t="shared" si="13"/>
        <v>923770253.65431583</v>
      </c>
      <c r="R215" s="815"/>
      <c r="S215" s="258" t="s">
        <v>1113</v>
      </c>
      <c r="T215" s="258"/>
      <c r="U215" s="258"/>
    </row>
    <row r="216" spans="2:21" ht="15.75" customHeight="1" x14ac:dyDescent="0.25">
      <c r="B216" s="264" t="s">
        <v>264</v>
      </c>
      <c r="C216" s="266"/>
      <c r="D216" s="850" t="s">
        <v>52</v>
      </c>
      <c r="E216" s="850"/>
      <c r="F216" s="79" t="s">
        <v>152</v>
      </c>
      <c r="G216" s="1108">
        <v>1177224657</v>
      </c>
      <c r="H216" s="1108"/>
      <c r="I216" s="1108"/>
      <c r="J216" s="869" t="s">
        <v>473</v>
      </c>
      <c r="K216" s="869"/>
      <c r="L216" s="851" t="s">
        <v>471</v>
      </c>
      <c r="M216" s="852"/>
      <c r="N216" s="114">
        <v>923770253.59000003</v>
      </c>
      <c r="O216" s="117">
        <f>142.5/111.82</f>
        <v>1.2743695224467895</v>
      </c>
      <c r="P216" s="112" t="s">
        <v>474</v>
      </c>
      <c r="Q216" s="813">
        <f t="shared" si="13"/>
        <v>923770253.65431583</v>
      </c>
      <c r="R216" s="815"/>
      <c r="S216" s="258" t="s">
        <v>244</v>
      </c>
      <c r="T216" s="258"/>
      <c r="U216" s="258"/>
    </row>
    <row r="217" spans="2:21" ht="15.75" customHeight="1" x14ac:dyDescent="0.25">
      <c r="B217" s="264" t="s">
        <v>268</v>
      </c>
      <c r="C217" s="266"/>
      <c r="D217" s="850" t="s">
        <v>52</v>
      </c>
      <c r="E217" s="850"/>
      <c r="F217" s="79" t="s">
        <v>152</v>
      </c>
      <c r="G217" s="1108">
        <v>1178629066</v>
      </c>
      <c r="H217" s="1108"/>
      <c r="I217" s="1108"/>
      <c r="J217" s="869" t="s">
        <v>477</v>
      </c>
      <c r="K217" s="869"/>
      <c r="L217" s="856">
        <v>43431</v>
      </c>
      <c r="M217" s="852"/>
      <c r="N217" s="114">
        <v>923770253.59000003</v>
      </c>
      <c r="O217" s="117">
        <f>142.67/111.82</f>
        <v>1.2758898229297084</v>
      </c>
      <c r="P217" s="112" t="s">
        <v>474</v>
      </c>
      <c r="Q217" s="813">
        <f t="shared" si="13"/>
        <v>923770254.15378153</v>
      </c>
      <c r="R217" s="815"/>
      <c r="S217" s="258" t="s">
        <v>244</v>
      </c>
      <c r="T217" s="258"/>
      <c r="U217" s="258"/>
    </row>
    <row r="218" spans="2:21" ht="56.25" customHeight="1" x14ac:dyDescent="0.25">
      <c r="B218" s="264" t="s">
        <v>272</v>
      </c>
      <c r="C218" s="266"/>
      <c r="D218" s="850" t="s">
        <v>52</v>
      </c>
      <c r="E218" s="850"/>
      <c r="F218" s="79" t="s">
        <v>152</v>
      </c>
      <c r="G218" s="1108">
        <v>1180033474</v>
      </c>
      <c r="H218" s="1108"/>
      <c r="I218" s="1108"/>
      <c r="J218" s="869" t="s">
        <v>490</v>
      </c>
      <c r="K218" s="869"/>
      <c r="L218" s="881">
        <v>43445</v>
      </c>
      <c r="M218" s="852"/>
      <c r="N218" s="114">
        <v>923770253.59000003</v>
      </c>
      <c r="O218" s="117">
        <f>142.84/111.82</f>
        <v>1.2774101234126276</v>
      </c>
      <c r="P218" s="112" t="s">
        <v>489</v>
      </c>
      <c r="Q218" s="813">
        <f>+G218/O218</f>
        <v>923770253.86922419</v>
      </c>
      <c r="R218" s="815"/>
      <c r="S218" s="258" t="s">
        <v>244</v>
      </c>
      <c r="T218" s="258"/>
      <c r="U218" s="258"/>
    </row>
    <row r="219" spans="2:21" ht="20.25" customHeight="1" x14ac:dyDescent="0.25">
      <c r="B219" s="264" t="s">
        <v>374</v>
      </c>
      <c r="C219" s="266"/>
      <c r="D219" s="850" t="s">
        <v>52</v>
      </c>
      <c r="E219" s="850"/>
      <c r="F219" s="79" t="s">
        <v>152</v>
      </c>
      <c r="G219" s="1108">
        <v>1180033474</v>
      </c>
      <c r="H219" s="1108"/>
      <c r="I219" s="1108"/>
      <c r="J219" s="869" t="s">
        <v>491</v>
      </c>
      <c r="K219" s="869"/>
      <c r="L219" s="881">
        <v>43445</v>
      </c>
      <c r="M219" s="852"/>
      <c r="N219" s="114">
        <v>923770253.59000003</v>
      </c>
      <c r="O219" s="117">
        <f>142.84/111.82</f>
        <v>1.2774101234126276</v>
      </c>
      <c r="P219" s="112" t="s">
        <v>489</v>
      </c>
      <c r="Q219" s="813">
        <f t="shared" ref="Q219" si="14">+G219/O219</f>
        <v>923770253.86922419</v>
      </c>
      <c r="R219" s="815"/>
      <c r="S219" s="258" t="s">
        <v>244</v>
      </c>
      <c r="T219" s="258"/>
      <c r="U219" s="258"/>
    </row>
    <row r="220" spans="2:21" ht="50.25" customHeight="1" x14ac:dyDescent="0.25">
      <c r="B220" s="264" t="s">
        <v>376</v>
      </c>
      <c r="C220" s="266"/>
      <c r="D220" s="850" t="s">
        <v>52</v>
      </c>
      <c r="E220" s="850"/>
      <c r="F220" s="79" t="s">
        <v>152</v>
      </c>
      <c r="G220" s="1108">
        <v>1190690455</v>
      </c>
      <c r="H220" s="1108"/>
      <c r="I220" s="1108"/>
      <c r="J220" s="869" t="s">
        <v>504</v>
      </c>
      <c r="K220" s="869"/>
      <c r="L220" s="881">
        <v>43515</v>
      </c>
      <c r="M220" s="852"/>
      <c r="N220" s="114">
        <v>923770253.59000003</v>
      </c>
      <c r="O220" s="117">
        <f>100.6/78.05</f>
        <v>1.2889173606662396</v>
      </c>
      <c r="P220" s="112" t="s">
        <v>505</v>
      </c>
      <c r="Q220" s="813">
        <f t="shared" si="13"/>
        <v>923791153.20825052</v>
      </c>
      <c r="R220" s="815"/>
      <c r="S220" s="258" t="s">
        <v>244</v>
      </c>
      <c r="T220" s="258"/>
      <c r="U220" s="258"/>
    </row>
    <row r="221" spans="2:21" ht="50.25" customHeight="1" x14ac:dyDescent="0.25">
      <c r="B221" s="264" t="s">
        <v>378</v>
      </c>
      <c r="C221" s="266"/>
      <c r="D221" s="850" t="s">
        <v>52</v>
      </c>
      <c r="E221" s="850"/>
      <c r="F221" s="79" t="s">
        <v>152</v>
      </c>
      <c r="G221" s="1108">
        <v>1197547273</v>
      </c>
      <c r="H221" s="1108"/>
      <c r="I221" s="1108"/>
      <c r="J221" s="869" t="s">
        <v>513</v>
      </c>
      <c r="K221" s="869"/>
      <c r="L221" s="881">
        <v>43544</v>
      </c>
      <c r="M221" s="852"/>
      <c r="N221" s="114">
        <v>923770253.59000003</v>
      </c>
      <c r="O221" s="117">
        <f>101.18/78.05</f>
        <v>1.2963484945547727</v>
      </c>
      <c r="P221" s="112" t="s">
        <v>514</v>
      </c>
      <c r="Q221" s="813">
        <f t="shared" si="13"/>
        <v>923784983.76803708</v>
      </c>
      <c r="R221" s="815"/>
      <c r="S221" s="258" t="s">
        <v>244</v>
      </c>
      <c r="T221" s="258"/>
      <c r="U221" s="258"/>
    </row>
    <row r="222" spans="2:21" ht="43.5" customHeight="1" x14ac:dyDescent="0.25">
      <c r="B222" s="264" t="s">
        <v>380</v>
      </c>
      <c r="C222" s="266"/>
      <c r="D222" s="850" t="s">
        <v>52</v>
      </c>
      <c r="E222" s="850"/>
      <c r="F222" s="79" t="s">
        <v>152</v>
      </c>
      <c r="G222" s="1108">
        <v>1202759891</v>
      </c>
      <c r="H222" s="1108"/>
      <c r="I222" s="1108"/>
      <c r="J222" s="869" t="s">
        <v>574</v>
      </c>
      <c r="K222" s="869"/>
      <c r="L222" s="881">
        <v>43580</v>
      </c>
      <c r="M222" s="852"/>
      <c r="N222" s="114">
        <v>923770253.59000003</v>
      </c>
      <c r="O222" s="117">
        <f>101.62/78.05</f>
        <v>1.3019859064702115</v>
      </c>
      <c r="P222" s="112" t="s">
        <v>516</v>
      </c>
      <c r="Q222" s="813">
        <f t="shared" si="13"/>
        <v>923788717.6987797</v>
      </c>
      <c r="R222" s="815"/>
      <c r="S222" s="258" t="s">
        <v>244</v>
      </c>
      <c r="T222" s="258"/>
      <c r="U222" s="258"/>
    </row>
    <row r="223" spans="2:21" ht="34.5" customHeight="1" x14ac:dyDescent="0.25">
      <c r="B223" s="264" t="s">
        <v>382</v>
      </c>
      <c r="C223" s="266"/>
      <c r="D223" s="850" t="s">
        <v>52</v>
      </c>
      <c r="E223" s="850"/>
      <c r="F223" s="79" t="s">
        <v>152</v>
      </c>
      <c r="G223" s="1108">
        <v>1208653662.2483025</v>
      </c>
      <c r="H223" s="1108"/>
      <c r="I223" s="1108"/>
      <c r="J223" s="498" t="s">
        <v>603</v>
      </c>
      <c r="K223" s="498"/>
      <c r="L223" s="1109">
        <v>43612</v>
      </c>
      <c r="M223" s="1109"/>
      <c r="N223" s="114">
        <v>923770254</v>
      </c>
      <c r="O223" s="117">
        <f>102.12/78.05</f>
        <v>1.3083920563741192</v>
      </c>
      <c r="P223" s="112" t="s">
        <v>575</v>
      </c>
      <c r="Q223" s="813">
        <f t="shared" si="13"/>
        <v>923770254.00000012</v>
      </c>
      <c r="R223" s="815"/>
      <c r="S223" s="1110" t="s">
        <v>652</v>
      </c>
      <c r="T223" s="1111"/>
      <c r="U223" s="1112"/>
    </row>
    <row r="224" spans="2:21" ht="61.5" customHeight="1" x14ac:dyDescent="0.25">
      <c r="B224" s="264" t="s">
        <v>1114</v>
      </c>
      <c r="C224" s="266"/>
      <c r="D224" s="850" t="s">
        <v>52</v>
      </c>
      <c r="E224" s="850"/>
      <c r="F224" s="79" t="s">
        <v>152</v>
      </c>
      <c r="G224" s="1108">
        <v>1208653662.2483025</v>
      </c>
      <c r="H224" s="1108"/>
      <c r="I224" s="1108"/>
      <c r="J224" s="498"/>
      <c r="K224" s="498"/>
      <c r="L224" s="1109"/>
      <c r="M224" s="1109"/>
      <c r="N224" s="114">
        <v>923770254</v>
      </c>
      <c r="O224" s="117">
        <f t="shared" ref="O224:O225" si="15">102.12/78.05</f>
        <v>1.3083920563741192</v>
      </c>
      <c r="P224" s="112" t="s">
        <v>575</v>
      </c>
      <c r="Q224" s="813">
        <f t="shared" si="13"/>
        <v>923770254.00000012</v>
      </c>
      <c r="R224" s="815"/>
      <c r="S224" s="1113"/>
      <c r="T224" s="1114"/>
      <c r="U224" s="1115"/>
    </row>
    <row r="225" spans="1:21" ht="27" customHeight="1" x14ac:dyDescent="0.25">
      <c r="B225" s="264" t="s">
        <v>1115</v>
      </c>
      <c r="C225" s="266"/>
      <c r="D225" s="850" t="s">
        <v>52</v>
      </c>
      <c r="E225" s="850"/>
      <c r="F225" s="79" t="s">
        <v>152</v>
      </c>
      <c r="G225" s="1108">
        <v>1104224629.5033953</v>
      </c>
      <c r="H225" s="1108"/>
      <c r="I225" s="1108"/>
      <c r="J225" s="498"/>
      <c r="K225" s="498"/>
      <c r="L225" s="1109"/>
      <c r="M225" s="1109"/>
      <c r="N225" s="114">
        <v>852687174</v>
      </c>
      <c r="O225" s="117">
        <f t="shared" si="15"/>
        <v>1.3083920563741192</v>
      </c>
      <c r="P225" s="112" t="s">
        <v>575</v>
      </c>
      <c r="Q225" s="813">
        <f t="shared" si="13"/>
        <v>843955467.41813552</v>
      </c>
      <c r="R225" s="815"/>
      <c r="S225" s="1116"/>
      <c r="T225" s="1117"/>
      <c r="U225" s="1118"/>
    </row>
    <row r="226" spans="1:21" ht="27" customHeight="1" x14ac:dyDescent="0.25">
      <c r="B226" s="264" t="s">
        <v>1116</v>
      </c>
      <c r="C226" s="266"/>
      <c r="D226" s="850" t="s">
        <v>52</v>
      </c>
      <c r="E226" s="850"/>
      <c r="F226" s="79" t="s">
        <v>152</v>
      </c>
      <c r="G226" s="1108">
        <v>11552029.939495197</v>
      </c>
      <c r="H226" s="1108"/>
      <c r="I226" s="1108"/>
      <c r="J226" s="869" t="s">
        <v>1117</v>
      </c>
      <c r="K226" s="869"/>
      <c r="L226" s="1119">
        <v>43748</v>
      </c>
      <c r="M226" s="1120"/>
      <c r="N226" s="114"/>
      <c r="O226" s="117">
        <f>103.26/78.05</f>
        <v>1.322998078155029</v>
      </c>
      <c r="P226" s="112" t="s">
        <v>658</v>
      </c>
      <c r="Q226" s="813">
        <f t="shared" si="13"/>
        <v>8731705.7599999998</v>
      </c>
      <c r="R226" s="815"/>
      <c r="S226" s="258" t="s">
        <v>1118</v>
      </c>
      <c r="T226" s="258"/>
      <c r="U226" s="258"/>
    </row>
    <row r="227" spans="1:21" ht="15.75" customHeight="1" x14ac:dyDescent="0.25">
      <c r="B227" s="264" t="s">
        <v>611</v>
      </c>
      <c r="C227" s="266"/>
      <c r="D227" s="850" t="s">
        <v>52</v>
      </c>
      <c r="E227" s="850"/>
      <c r="F227" s="79" t="s">
        <v>152</v>
      </c>
      <c r="G227" s="1108">
        <v>1128103492.4694428</v>
      </c>
      <c r="H227" s="1108"/>
      <c r="I227" s="1108"/>
      <c r="J227" s="869" t="s">
        <v>612</v>
      </c>
      <c r="K227" s="869"/>
      <c r="L227" s="1119">
        <v>43748</v>
      </c>
      <c r="M227" s="1120"/>
      <c r="N227" s="114">
        <v>852687174</v>
      </c>
      <c r="O227" s="117">
        <f>103.26/78.05</f>
        <v>1.322998078155029</v>
      </c>
      <c r="P227" s="112" t="s">
        <v>658</v>
      </c>
      <c r="Q227" s="813">
        <f t="shared" si="13"/>
        <v>852687174</v>
      </c>
      <c r="R227" s="815"/>
      <c r="S227" s="1110" t="s">
        <v>659</v>
      </c>
      <c r="T227" s="1111"/>
      <c r="U227" s="1112"/>
    </row>
    <row r="228" spans="1:21" ht="15.75" x14ac:dyDescent="0.25">
      <c r="B228" s="264" t="s">
        <v>654</v>
      </c>
      <c r="C228" s="266"/>
      <c r="D228" s="850" t="s">
        <v>52</v>
      </c>
      <c r="E228" s="850"/>
      <c r="F228" s="79" t="s">
        <v>152</v>
      </c>
      <c r="G228" s="1108">
        <v>1128103492.4694428</v>
      </c>
      <c r="H228" s="1108"/>
      <c r="I228" s="1108"/>
      <c r="J228" s="869" t="s">
        <v>655</v>
      </c>
      <c r="K228" s="869"/>
      <c r="L228" s="1119">
        <v>43748</v>
      </c>
      <c r="M228" s="1120"/>
      <c r="N228" s="114">
        <v>852687174</v>
      </c>
      <c r="O228" s="117">
        <f t="shared" ref="O228:O232" si="16">103.26/78.05</f>
        <v>1.322998078155029</v>
      </c>
      <c r="P228" s="112" t="s">
        <v>658</v>
      </c>
      <c r="Q228" s="813">
        <f t="shared" si="13"/>
        <v>852687174</v>
      </c>
      <c r="R228" s="815"/>
      <c r="S228" s="1113"/>
      <c r="T228" s="1114"/>
      <c r="U228" s="1115"/>
    </row>
    <row r="229" spans="1:21" ht="15.75" x14ac:dyDescent="0.25">
      <c r="B229" s="264" t="s">
        <v>656</v>
      </c>
      <c r="C229" s="266"/>
      <c r="D229" s="850" t="s">
        <v>52</v>
      </c>
      <c r="E229" s="850"/>
      <c r="F229" s="79" t="s">
        <v>152</v>
      </c>
      <c r="G229" s="1108">
        <v>1128103492.4694428</v>
      </c>
      <c r="H229" s="1108"/>
      <c r="I229" s="1108"/>
      <c r="J229" s="869" t="s">
        <v>657</v>
      </c>
      <c r="K229" s="869"/>
      <c r="L229" s="1119">
        <v>43748</v>
      </c>
      <c r="M229" s="1120"/>
      <c r="N229" s="114">
        <v>852687174</v>
      </c>
      <c r="O229" s="117">
        <f t="shared" si="16"/>
        <v>1.322998078155029</v>
      </c>
      <c r="P229" s="112" t="s">
        <v>658</v>
      </c>
      <c r="Q229" s="813">
        <f t="shared" si="13"/>
        <v>852687174</v>
      </c>
      <c r="R229" s="815"/>
      <c r="S229" s="1113"/>
      <c r="T229" s="1114"/>
      <c r="U229" s="1115"/>
    </row>
    <row r="230" spans="1:21" ht="15" customHeight="1" x14ac:dyDescent="0.25">
      <c r="B230" s="264" t="s">
        <v>660</v>
      </c>
      <c r="C230" s="266"/>
      <c r="D230" s="850" t="s">
        <v>52</v>
      </c>
      <c r="E230" s="850"/>
      <c r="F230" s="79" t="s">
        <v>152</v>
      </c>
      <c r="G230" s="1108">
        <v>1128103492.4694428</v>
      </c>
      <c r="H230" s="1108"/>
      <c r="I230" s="1108"/>
      <c r="J230" s="869" t="s">
        <v>661</v>
      </c>
      <c r="K230" s="869"/>
      <c r="L230" s="1119">
        <v>43748</v>
      </c>
      <c r="M230" s="1120"/>
      <c r="N230" s="114">
        <v>852687174</v>
      </c>
      <c r="O230" s="117">
        <f t="shared" si="16"/>
        <v>1.322998078155029</v>
      </c>
      <c r="P230" s="112" t="s">
        <v>658</v>
      </c>
      <c r="Q230" s="813">
        <f t="shared" si="13"/>
        <v>852687174</v>
      </c>
      <c r="R230" s="815"/>
      <c r="S230" s="1113"/>
      <c r="T230" s="1114"/>
      <c r="U230" s="1115"/>
    </row>
    <row r="231" spans="1:21" ht="15" customHeight="1" x14ac:dyDescent="0.25">
      <c r="B231" s="264" t="s">
        <v>662</v>
      </c>
      <c r="C231" s="266"/>
      <c r="D231" s="850" t="s">
        <v>52</v>
      </c>
      <c r="E231" s="850"/>
      <c r="F231" s="79" t="s">
        <v>152</v>
      </c>
      <c r="G231" s="1108">
        <v>1128103492.4694428</v>
      </c>
      <c r="H231" s="1108"/>
      <c r="I231" s="1108"/>
      <c r="J231" s="869" t="s">
        <v>663</v>
      </c>
      <c r="K231" s="869"/>
      <c r="L231" s="1119">
        <v>43748</v>
      </c>
      <c r="M231" s="1120"/>
      <c r="N231" s="114">
        <v>852687174</v>
      </c>
      <c r="O231" s="117">
        <f t="shared" si="16"/>
        <v>1.322998078155029</v>
      </c>
      <c r="P231" s="112" t="s">
        <v>658</v>
      </c>
      <c r="Q231" s="813">
        <f t="shared" si="13"/>
        <v>852687174</v>
      </c>
      <c r="R231" s="815"/>
      <c r="S231" s="1113"/>
      <c r="T231" s="1114"/>
      <c r="U231" s="1115"/>
    </row>
    <row r="232" spans="1:21" ht="15" customHeight="1" x14ac:dyDescent="0.25">
      <c r="B232" s="264" t="s">
        <v>1119</v>
      </c>
      <c r="C232" s="266"/>
      <c r="D232" s="850" t="s">
        <v>52</v>
      </c>
      <c r="E232" s="850"/>
      <c r="F232" s="79" t="s">
        <v>152</v>
      </c>
      <c r="G232" s="1108">
        <f>142220.912723917</f>
        <v>142220.91272391699</v>
      </c>
      <c r="H232" s="1108"/>
      <c r="I232" s="1108"/>
      <c r="J232" s="869"/>
      <c r="K232" s="869"/>
      <c r="L232" s="1119">
        <v>43748</v>
      </c>
      <c r="M232" s="1120"/>
      <c r="N232" s="114"/>
      <c r="O232" s="117">
        <f t="shared" si="16"/>
        <v>1.322998078155029</v>
      </c>
      <c r="P232" s="112" t="s">
        <v>658</v>
      </c>
      <c r="Q232" s="813">
        <f t="shared" si="13"/>
        <v>107498.95640230215</v>
      </c>
      <c r="R232" s="815"/>
      <c r="S232" s="1116"/>
      <c r="T232" s="1117"/>
      <c r="U232" s="1118"/>
    </row>
    <row r="233" spans="1:21" ht="15" customHeight="1" x14ac:dyDescent="0.25">
      <c r="B233" s="264" t="s">
        <v>1120</v>
      </c>
      <c r="C233" s="266"/>
      <c r="D233" s="850" t="s">
        <v>52</v>
      </c>
      <c r="E233" s="850"/>
      <c r="F233" s="79" t="s">
        <v>152</v>
      </c>
      <c r="G233" s="1108">
        <v>1134002930</v>
      </c>
      <c r="H233" s="1108"/>
      <c r="I233" s="1108"/>
      <c r="J233" s="869" t="s">
        <v>1121</v>
      </c>
      <c r="K233" s="869"/>
      <c r="L233" s="881">
        <v>43844</v>
      </c>
      <c r="M233" s="852"/>
      <c r="N233" s="114">
        <v>852687174</v>
      </c>
      <c r="O233" s="117">
        <f>103.8/78.05</f>
        <v>1.3299167200512492</v>
      </c>
      <c r="P233" s="112" t="s">
        <v>677</v>
      </c>
      <c r="Q233" s="813">
        <f t="shared" si="13"/>
        <v>852687174.24373794</v>
      </c>
      <c r="R233" s="815"/>
      <c r="S233" s="258" t="s">
        <v>1122</v>
      </c>
      <c r="T233" s="258"/>
      <c r="U233" s="258"/>
    </row>
    <row r="234" spans="1:21" ht="15" hidden="1" customHeight="1" x14ac:dyDescent="0.25">
      <c r="B234" s="264" t="s">
        <v>1123</v>
      </c>
      <c r="C234" s="266"/>
      <c r="D234" s="850" t="s">
        <v>52</v>
      </c>
      <c r="E234" s="850"/>
      <c r="F234" s="79" t="s">
        <v>152</v>
      </c>
      <c r="G234" s="1108">
        <v>1139221904.97</v>
      </c>
      <c r="H234" s="1108"/>
      <c r="I234" s="1108"/>
      <c r="J234" s="869" t="s">
        <v>1124</v>
      </c>
      <c r="K234" s="869"/>
      <c r="L234" s="881">
        <v>43893</v>
      </c>
      <c r="M234" s="852"/>
      <c r="N234" s="114">
        <v>852687174</v>
      </c>
      <c r="O234" s="117">
        <f>104.24/78.05</f>
        <v>1.3355541319666879</v>
      </c>
      <c r="P234" s="112" t="s">
        <v>1125</v>
      </c>
      <c r="Q234" s="813">
        <f t="shared" si="13"/>
        <v>852995679.99720371</v>
      </c>
      <c r="R234" s="815"/>
      <c r="S234" s="258" t="s">
        <v>1126</v>
      </c>
      <c r="T234" s="258"/>
      <c r="U234" s="258"/>
    </row>
    <row r="235" spans="1:21" ht="15" hidden="1" customHeight="1" x14ac:dyDescent="0.25">
      <c r="B235" s="264" t="s">
        <v>1127</v>
      </c>
      <c r="C235" s="266"/>
      <c r="D235" s="850" t="s">
        <v>52</v>
      </c>
      <c r="E235" s="850"/>
      <c r="F235" s="79" t="s">
        <v>152</v>
      </c>
      <c r="G235" s="1108">
        <v>1146457297</v>
      </c>
      <c r="H235" s="1108"/>
      <c r="I235" s="1108"/>
      <c r="J235" s="869" t="s">
        <v>1128</v>
      </c>
      <c r="K235" s="869"/>
      <c r="L235" s="881">
        <v>43906</v>
      </c>
      <c r="M235" s="852"/>
      <c r="N235" s="114">
        <v>852687174</v>
      </c>
      <c r="O235" s="117">
        <f>104.94/78.05</f>
        <v>1.3445227418321588</v>
      </c>
      <c r="P235" s="112" t="s">
        <v>1129</v>
      </c>
      <c r="Q235" s="813">
        <f t="shared" si="13"/>
        <v>852687173.91700017</v>
      </c>
      <c r="R235" s="815"/>
      <c r="S235" s="258" t="s">
        <v>1130</v>
      </c>
      <c r="T235" s="258"/>
      <c r="U235" s="258"/>
    </row>
    <row r="236" spans="1:21" ht="21.75" hidden="1" customHeight="1" x14ac:dyDescent="0.25">
      <c r="B236" s="264" t="s">
        <v>1131</v>
      </c>
      <c r="C236" s="266"/>
      <c r="D236" s="850" t="s">
        <v>52</v>
      </c>
      <c r="E236" s="850"/>
      <c r="F236" s="79" t="s">
        <v>152</v>
      </c>
      <c r="G236" s="1108">
        <v>1159384899</v>
      </c>
      <c r="H236" s="1108"/>
      <c r="I236" s="1108"/>
      <c r="J236" s="869" t="s">
        <v>1132</v>
      </c>
      <c r="K236" s="869"/>
      <c r="L236" s="881">
        <v>43935</v>
      </c>
      <c r="M236" s="852"/>
      <c r="N236" s="114">
        <v>852687174</v>
      </c>
      <c r="O236" s="117">
        <f>105.53/78.05</f>
        <v>1.35208199871877</v>
      </c>
      <c r="P236" s="112" t="s">
        <v>1133</v>
      </c>
      <c r="Q236" s="813">
        <f t="shared" si="13"/>
        <v>857481203.13607502</v>
      </c>
      <c r="R236" s="815"/>
      <c r="S236" s="258" t="s">
        <v>1134</v>
      </c>
      <c r="T236" s="258"/>
      <c r="U236" s="258"/>
    </row>
    <row r="237" spans="1:21" ht="12.75" hidden="1" customHeight="1" x14ac:dyDescent="0.25">
      <c r="B237" s="264" t="s">
        <v>1135</v>
      </c>
      <c r="C237" s="266"/>
      <c r="D237" s="850" t="s">
        <v>52</v>
      </c>
      <c r="E237" s="850"/>
      <c r="F237" s="79" t="s">
        <v>152</v>
      </c>
      <c r="G237" s="1108">
        <v>1154760208.74</v>
      </c>
      <c r="H237" s="1108"/>
      <c r="I237" s="1108"/>
      <c r="J237" s="869" t="s">
        <v>1136</v>
      </c>
      <c r="K237" s="869"/>
      <c r="L237" s="881">
        <v>43973</v>
      </c>
      <c r="M237" s="852"/>
      <c r="N237" s="114">
        <v>852687174</v>
      </c>
      <c r="O237" s="117">
        <f>[25]IPC!$S$13/78.05</f>
        <v>1.3542600896860988</v>
      </c>
      <c r="P237" s="112" t="s">
        <v>1137</v>
      </c>
      <c r="Q237" s="813">
        <f t="shared" si="13"/>
        <v>852687174.00337744</v>
      </c>
      <c r="R237" s="815"/>
      <c r="S237" s="258" t="s">
        <v>1138</v>
      </c>
      <c r="T237" s="258"/>
      <c r="U237" s="258"/>
    </row>
    <row r="238" spans="1:21" ht="15.75" x14ac:dyDescent="0.25">
      <c r="B238" s="264" t="s">
        <v>1139</v>
      </c>
      <c r="C238" s="266"/>
      <c r="D238" s="850" t="s">
        <v>52</v>
      </c>
      <c r="E238" s="850"/>
      <c r="F238" s="79" t="s">
        <v>152</v>
      </c>
      <c r="G238" s="231">
        <v>1151045748.27</v>
      </c>
      <c r="H238" s="134"/>
      <c r="I238" s="134"/>
      <c r="J238" s="869" t="s">
        <v>1140</v>
      </c>
      <c r="K238" s="869"/>
      <c r="L238" s="881">
        <v>43998</v>
      </c>
      <c r="M238" s="852"/>
      <c r="N238" s="114">
        <v>852687174</v>
      </c>
      <c r="O238" s="117">
        <f>[25]IPC!$S$14/78.05</f>
        <v>1.3499039077514414</v>
      </c>
      <c r="P238" s="112" t="s">
        <v>1141</v>
      </c>
      <c r="Q238" s="813">
        <f t="shared" si="13"/>
        <v>852687173.99841964</v>
      </c>
      <c r="R238" s="815"/>
      <c r="S238" s="258" t="s">
        <v>1142</v>
      </c>
      <c r="T238" s="258"/>
      <c r="U238" s="258"/>
    </row>
    <row r="239" spans="1:21" ht="15" x14ac:dyDescent="0.25">
      <c r="B239" s="229"/>
      <c r="C239" s="229"/>
      <c r="D239" s="135"/>
      <c r="E239" s="135"/>
      <c r="F239" s="82"/>
      <c r="G239" s="134"/>
      <c r="H239" s="134"/>
      <c r="I239" s="134"/>
      <c r="J239" s="1121"/>
      <c r="K239" s="1121"/>
      <c r="L239" s="1122"/>
      <c r="M239" s="1123"/>
      <c r="N239" s="1124"/>
      <c r="O239" s="1125"/>
      <c r="P239" s="1126"/>
      <c r="Q239" s="1127"/>
      <c r="R239" s="1127"/>
      <c r="S239" s="229"/>
      <c r="T239" s="229"/>
      <c r="U239" s="229"/>
    </row>
    <row r="240" spans="1:21" ht="15" x14ac:dyDescent="0.25">
      <c r="A240" s="1128"/>
      <c r="B240" s="291" t="s">
        <v>1143</v>
      </c>
      <c r="C240" s="292"/>
      <c r="D240" s="292"/>
      <c r="E240" s="293"/>
      <c r="F240" s="80"/>
      <c r="G240" s="1129">
        <f>SUM(G201:I236)</f>
        <v>39399876436.169441</v>
      </c>
      <c r="H240" s="1129"/>
      <c r="I240" s="1129"/>
      <c r="J240" s="1130"/>
      <c r="K240" s="1130"/>
      <c r="L240" s="1131"/>
      <c r="M240" s="1132"/>
      <c r="N240" s="1133">
        <f>SUM(N201:P236)</f>
        <v>30697357873.291637</v>
      </c>
      <c r="O240" s="1134"/>
      <c r="P240" s="1135"/>
      <c r="Q240" s="1136">
        <f>SUM(Q201:R236)</f>
        <v>30702621960.908119</v>
      </c>
      <c r="R240" s="1137">
        <f>SUM(R201:T236)</f>
        <v>0</v>
      </c>
      <c r="S240" s="1138">
        <f>+Q240-N240</f>
        <v>5264087.616481781</v>
      </c>
      <c r="T240" s="259"/>
      <c r="U240" s="259"/>
    </row>
    <row r="241" spans="1:24" ht="15" customHeight="1" x14ac:dyDescent="0.25">
      <c r="B241" s="135"/>
      <c r="C241" s="82"/>
      <c r="D241" s="135"/>
      <c r="E241" s="135"/>
      <c r="F241" s="82"/>
      <c r="G241" s="134"/>
      <c r="H241" s="134"/>
      <c r="I241" s="134"/>
      <c r="J241" s="1121"/>
      <c r="K241" s="1121"/>
      <c r="L241" s="1122"/>
      <c r="M241" s="1123"/>
      <c r="N241" s="1124"/>
      <c r="O241" s="1125"/>
      <c r="P241" s="1126"/>
      <c r="Q241" s="1127"/>
      <c r="R241" s="1127"/>
      <c r="S241" s="229"/>
      <c r="T241" s="229"/>
      <c r="U241" s="229"/>
    </row>
    <row r="242" spans="1:24" ht="15" customHeight="1" x14ac:dyDescent="0.25">
      <c r="B242" s="1139" t="s">
        <v>1144</v>
      </c>
      <c r="C242" s="229"/>
      <c r="D242" s="135"/>
      <c r="E242" s="135"/>
      <c r="F242" s="82"/>
      <c r="G242" s="134"/>
      <c r="H242" s="134"/>
      <c r="I242" s="134"/>
      <c r="J242" s="1121"/>
      <c r="K242" s="1121"/>
      <c r="L242" s="1122"/>
      <c r="M242" s="1123"/>
      <c r="N242" s="1124"/>
      <c r="O242" s="1125"/>
      <c r="P242" s="1126"/>
      <c r="Q242" s="1127"/>
      <c r="R242" s="1127"/>
      <c r="S242" s="229"/>
      <c r="T242" s="229"/>
      <c r="U242" s="229"/>
    </row>
    <row r="243" spans="1:24" ht="30" customHeight="1" x14ac:dyDescent="0.25">
      <c r="B243" s="1140" t="s">
        <v>1145</v>
      </c>
      <c r="C243" s="1141"/>
      <c r="D243" s="850" t="s">
        <v>52</v>
      </c>
      <c r="E243" s="850"/>
      <c r="F243" s="79" t="s">
        <v>152</v>
      </c>
      <c r="G243" s="1108">
        <v>496102</v>
      </c>
      <c r="H243" s="1108"/>
      <c r="I243" s="1108"/>
      <c r="J243" s="869" t="s">
        <v>1146</v>
      </c>
      <c r="K243" s="869"/>
      <c r="L243" s="881">
        <v>43432</v>
      </c>
      <c r="M243" s="852"/>
      <c r="N243" s="114"/>
      <c r="O243" s="117">
        <f>142.67/111.82</f>
        <v>1.2758898229297084</v>
      </c>
      <c r="P243" s="112" t="s">
        <v>474</v>
      </c>
      <c r="Q243" s="813">
        <f>+G243/O243</f>
        <v>388828.24448026915</v>
      </c>
      <c r="R243" s="815"/>
      <c r="S243" s="258" t="s">
        <v>476</v>
      </c>
      <c r="T243" s="258"/>
      <c r="U243" s="258"/>
    </row>
    <row r="244" spans="1:24" ht="14.25" customHeight="1" x14ac:dyDescent="0.25">
      <c r="B244" s="248" t="s">
        <v>1147</v>
      </c>
      <c r="C244" s="250"/>
      <c r="D244" s="850" t="s">
        <v>52</v>
      </c>
      <c r="E244" s="850"/>
      <c r="F244" s="79" t="s">
        <v>152</v>
      </c>
      <c r="G244" s="1108">
        <v>3773012.800566304</v>
      </c>
      <c r="H244" s="1108"/>
      <c r="I244" s="1108"/>
      <c r="J244" s="869" t="s">
        <v>653</v>
      </c>
      <c r="K244" s="869"/>
      <c r="L244" s="881">
        <v>43748</v>
      </c>
      <c r="M244" s="852"/>
      <c r="N244" s="114"/>
      <c r="O244" s="117">
        <f>103.26/111.82</f>
        <v>0.92344839921302102</v>
      </c>
      <c r="P244" s="112" t="s">
        <v>658</v>
      </c>
      <c r="Q244" s="915">
        <v>2851865.67</v>
      </c>
      <c r="R244" s="916"/>
      <c r="S244" s="258" t="s">
        <v>1148</v>
      </c>
      <c r="T244" s="258"/>
      <c r="U244" s="258"/>
    </row>
    <row r="245" spans="1:24" ht="14.25" customHeight="1" x14ac:dyDescent="0.25">
      <c r="B245" s="248" t="s">
        <v>1149</v>
      </c>
      <c r="C245" s="250"/>
      <c r="D245" s="850" t="s">
        <v>52</v>
      </c>
      <c r="E245" s="850"/>
      <c r="F245" s="79" t="s">
        <v>152</v>
      </c>
      <c r="G245" s="1108">
        <v>389605</v>
      </c>
      <c r="H245" s="1108"/>
      <c r="I245" s="1108"/>
      <c r="J245" s="869"/>
      <c r="K245" s="869"/>
      <c r="L245" s="881">
        <v>43935</v>
      </c>
      <c r="M245" s="852"/>
      <c r="N245" s="226"/>
      <c r="O245" s="117">
        <f>105.53/78.05</f>
        <v>1.35208199871877</v>
      </c>
      <c r="P245" s="115" t="s">
        <v>1133</v>
      </c>
      <c r="Q245" s="832">
        <f t="shared" ref="Q245" si="17">+G245/O245</f>
        <v>288151.90230266278</v>
      </c>
      <c r="R245" s="832"/>
      <c r="S245" s="258" t="s">
        <v>1150</v>
      </c>
      <c r="T245" s="258"/>
      <c r="U245" s="258"/>
    </row>
    <row r="246" spans="1:24" ht="14.25" customHeight="1" x14ac:dyDescent="0.25">
      <c r="A246" s="1128"/>
      <c r="B246" s="291" t="s">
        <v>1151</v>
      </c>
      <c r="C246" s="292"/>
      <c r="D246" s="292"/>
      <c r="E246" s="293"/>
      <c r="F246" s="80"/>
      <c r="G246" s="1129">
        <f>SUM(G243:H245)</f>
        <v>4658719.8005663045</v>
      </c>
      <c r="H246" s="1129"/>
      <c r="I246" s="1129"/>
      <c r="J246" s="1130"/>
      <c r="K246" s="1130"/>
      <c r="L246" s="1131"/>
      <c r="M246" s="1132"/>
      <c r="N246" s="1129">
        <f>SUM(N243:N245)</f>
        <v>0</v>
      </c>
      <c r="O246" s="1129"/>
      <c r="P246" s="1129"/>
      <c r="Q246" s="1136">
        <f t="shared" ref="Q246:R246" si="18">SUM(Q243:R245)</f>
        <v>3528845.8167829318</v>
      </c>
      <c r="R246" s="1137">
        <f t="shared" si="18"/>
        <v>0</v>
      </c>
      <c r="S246" s="1138">
        <f>+Q246-N246</f>
        <v>3528845.8167829318</v>
      </c>
      <c r="T246" s="259"/>
      <c r="U246" s="259"/>
    </row>
    <row r="247" spans="1:24" ht="14.25" customHeight="1" x14ac:dyDescent="0.25">
      <c r="A247" s="1128"/>
      <c r="B247" s="291" t="s">
        <v>1152</v>
      </c>
      <c r="C247" s="292"/>
      <c r="D247" s="292"/>
      <c r="E247" s="293"/>
      <c r="F247" s="80"/>
      <c r="G247" s="1129">
        <f>+G240+G246</f>
        <v>39404535155.970009</v>
      </c>
      <c r="H247" s="1129"/>
      <c r="I247" s="1129"/>
      <c r="J247" s="1130"/>
      <c r="K247" s="1130"/>
      <c r="L247" s="1131"/>
      <c r="M247" s="1132"/>
      <c r="N247" s="1129">
        <f>+N240+N246</f>
        <v>30697357873.291637</v>
      </c>
      <c r="O247" s="1129"/>
      <c r="P247" s="1129"/>
      <c r="Q247" s="1136">
        <f t="shared" ref="Q247:R247" si="19">+Q240+Q246</f>
        <v>30706150806.724903</v>
      </c>
      <c r="R247" s="1137">
        <f t="shared" si="19"/>
        <v>0</v>
      </c>
      <c r="S247" s="1138">
        <f>+Q247-N247</f>
        <v>8792933.433265686</v>
      </c>
      <c r="T247" s="259"/>
      <c r="U247" s="259"/>
    </row>
    <row r="248" spans="1:24" ht="36" customHeight="1" x14ac:dyDescent="0.25">
      <c r="B248" s="229"/>
      <c r="C248" s="229"/>
      <c r="D248" s="135"/>
      <c r="E248" s="135"/>
      <c r="F248" s="82"/>
      <c r="G248" s="134"/>
      <c r="H248" s="134"/>
      <c r="I248" s="134"/>
      <c r="J248" s="1121"/>
      <c r="K248" s="1121"/>
      <c r="L248" s="1122"/>
      <c r="M248" s="1123"/>
      <c r="N248" s="1124"/>
      <c r="O248" s="1125"/>
      <c r="P248" s="1126"/>
      <c r="Q248" s="1127"/>
      <c r="R248" s="1127"/>
      <c r="S248" s="229"/>
      <c r="T248" s="229"/>
      <c r="U248" s="229"/>
      <c r="X248" s="77"/>
    </row>
    <row r="249" spans="1:24" ht="14.25" customHeight="1" x14ac:dyDescent="0.25">
      <c r="B249" s="229"/>
      <c r="C249" s="229"/>
      <c r="D249" s="135"/>
      <c r="E249" s="135"/>
      <c r="F249" s="82"/>
      <c r="G249" s="134"/>
      <c r="H249" s="134"/>
      <c r="I249" s="134"/>
      <c r="J249" s="1121"/>
      <c r="K249" s="1121"/>
      <c r="L249" s="1122"/>
      <c r="M249" s="1123"/>
      <c r="N249" s="1124"/>
      <c r="O249" s="1125"/>
      <c r="P249" s="1126"/>
      <c r="Q249" s="1127"/>
      <c r="R249" s="1127"/>
      <c r="S249" s="229"/>
      <c r="T249" s="229"/>
      <c r="U249" s="229"/>
      <c r="X249" s="78"/>
    </row>
    <row r="250" spans="1:24" ht="14.25" customHeight="1" x14ac:dyDescent="0.2"/>
    <row r="251" spans="1:24" ht="45" customHeight="1" x14ac:dyDescent="0.2">
      <c r="A251" s="1" t="s">
        <v>684</v>
      </c>
      <c r="B251" s="431" t="s">
        <v>347</v>
      </c>
      <c r="C251" s="431"/>
      <c r="D251" s="431"/>
      <c r="E251" s="431"/>
      <c r="F251" s="431"/>
      <c r="G251" s="431"/>
      <c r="H251" s="431"/>
      <c r="I251" s="431"/>
      <c r="J251" s="431"/>
      <c r="K251" s="431"/>
      <c r="L251" s="431"/>
      <c r="M251" s="431"/>
      <c r="N251" s="431"/>
      <c r="O251" s="431"/>
      <c r="P251" s="431"/>
      <c r="Q251" s="431"/>
      <c r="R251" s="431"/>
      <c r="S251" s="431"/>
      <c r="T251" s="431"/>
      <c r="U251" s="431"/>
    </row>
    <row r="252" spans="1:24" ht="14.25" customHeight="1" x14ac:dyDescent="0.2">
      <c r="B252" s="770" t="s">
        <v>138</v>
      </c>
      <c r="C252" s="770"/>
      <c r="D252" s="771" t="s">
        <v>139</v>
      </c>
      <c r="E252" s="771"/>
      <c r="F252" s="771" t="s">
        <v>140</v>
      </c>
      <c r="G252" s="774" t="s">
        <v>141</v>
      </c>
      <c r="H252" s="774"/>
      <c r="I252" s="774"/>
      <c r="J252" s="774"/>
      <c r="K252" s="774"/>
      <c r="L252" s="774"/>
      <c r="M252" s="774"/>
      <c r="N252" s="774" t="s">
        <v>142</v>
      </c>
      <c r="O252" s="774"/>
      <c r="P252" s="774"/>
      <c r="Q252" s="774"/>
      <c r="R252" s="774"/>
      <c r="S252" s="774" t="s">
        <v>99</v>
      </c>
      <c r="T252" s="774"/>
      <c r="U252" s="774"/>
    </row>
    <row r="253" spans="1:24" ht="48" customHeight="1" x14ac:dyDescent="0.2">
      <c r="B253" s="770"/>
      <c r="C253" s="770"/>
      <c r="D253" s="771"/>
      <c r="E253" s="771"/>
      <c r="F253" s="771"/>
      <c r="G253" s="790" t="s">
        <v>143</v>
      </c>
      <c r="H253" s="771"/>
      <c r="I253" s="771"/>
      <c r="J253" s="790" t="s">
        <v>144</v>
      </c>
      <c r="K253" s="790"/>
      <c r="L253" s="790" t="s">
        <v>145</v>
      </c>
      <c r="M253" s="790"/>
      <c r="N253" s="222" t="s">
        <v>146</v>
      </c>
      <c r="O253" s="28" t="s">
        <v>147</v>
      </c>
      <c r="P253" s="222" t="s">
        <v>148</v>
      </c>
      <c r="Q253" s="790" t="s">
        <v>149</v>
      </c>
      <c r="R253" s="790"/>
      <c r="S253" s="774"/>
      <c r="T253" s="774"/>
      <c r="U253" s="774"/>
    </row>
    <row r="254" spans="1:24" ht="14.25" customHeight="1" x14ac:dyDescent="0.2">
      <c r="B254" s="258" t="s">
        <v>150</v>
      </c>
      <c r="C254" s="258"/>
      <c r="D254" s="867" t="s">
        <v>22</v>
      </c>
      <c r="E254" s="850"/>
      <c r="F254" s="79" t="s">
        <v>152</v>
      </c>
      <c r="G254" s="882">
        <v>15367645546</v>
      </c>
      <c r="H254" s="882"/>
      <c r="I254" s="882"/>
      <c r="J254" s="498" t="s">
        <v>348</v>
      </c>
      <c r="K254" s="498"/>
      <c r="L254" s="867" t="s">
        <v>322</v>
      </c>
      <c r="M254" s="850"/>
      <c r="N254" s="230">
        <v>12478470154</v>
      </c>
      <c r="O254" s="59">
        <f>137.71/111.82</f>
        <v>1.2315328206045431</v>
      </c>
      <c r="P254" s="50" t="s">
        <v>260</v>
      </c>
      <c r="Q254" s="786">
        <f>+G254/O254</f>
        <v>12478470154.336794</v>
      </c>
      <c r="R254" s="786"/>
      <c r="S254" s="258" t="s">
        <v>244</v>
      </c>
      <c r="T254" s="258"/>
      <c r="U254" s="258"/>
    </row>
    <row r="255" spans="1:24" ht="14.25" customHeight="1" x14ac:dyDescent="0.2">
      <c r="B255" s="219"/>
      <c r="C255" s="219"/>
      <c r="D255" s="220"/>
      <c r="E255" s="220"/>
      <c r="F255" s="79"/>
      <c r="G255" s="224"/>
      <c r="H255" s="224"/>
      <c r="I255" s="224"/>
      <c r="J255" s="218"/>
      <c r="K255" s="218"/>
      <c r="L255" s="225"/>
      <c r="M255" s="220"/>
      <c r="N255" s="230"/>
      <c r="O255" s="59"/>
      <c r="P255" s="50"/>
      <c r="Q255" s="227"/>
      <c r="R255" s="227"/>
      <c r="S255" s="219"/>
      <c r="T255" s="219"/>
      <c r="U255" s="219"/>
    </row>
    <row r="256" spans="1:24" ht="14.25" customHeight="1" x14ac:dyDescent="0.2">
      <c r="B256" s="219"/>
      <c r="C256" s="219"/>
      <c r="D256" s="220"/>
      <c r="E256" s="220"/>
      <c r="F256" s="79"/>
      <c r="G256" s="224"/>
      <c r="H256" s="224"/>
      <c r="I256" s="224"/>
      <c r="J256" s="218"/>
      <c r="K256" s="218"/>
      <c r="L256" s="225"/>
      <c r="M256" s="220"/>
      <c r="N256" s="230"/>
      <c r="O256" s="59"/>
      <c r="P256" s="50"/>
      <c r="Q256" s="227"/>
      <c r="R256" s="227"/>
      <c r="S256" s="219"/>
      <c r="T256" s="219"/>
      <c r="U256" s="219"/>
    </row>
    <row r="257" spans="1:21" ht="14.25" customHeight="1" x14ac:dyDescent="0.2"/>
    <row r="258" spans="1:21" ht="14.25" customHeight="1" x14ac:dyDescent="0.2"/>
    <row r="259" spans="1:21" ht="14.25" customHeight="1" x14ac:dyDescent="0.2"/>
    <row r="260" spans="1:21" ht="14.25" customHeight="1" x14ac:dyDescent="0.2">
      <c r="N260" s="89" t="s">
        <v>349</v>
      </c>
    </row>
    <row r="261" spans="1:21" ht="14.25" customHeight="1" x14ac:dyDescent="0.2">
      <c r="B261" s="211"/>
      <c r="C261" s="212"/>
      <c r="D261" s="81"/>
      <c r="E261" s="81"/>
      <c r="F261" s="81"/>
      <c r="G261" s="109"/>
      <c r="H261" s="109"/>
      <c r="I261" s="109"/>
      <c r="J261" s="42"/>
      <c r="K261" s="42"/>
      <c r="L261" s="43"/>
      <c r="M261" s="43"/>
      <c r="N261" s="44"/>
      <c r="O261" s="44"/>
      <c r="P261" s="44"/>
      <c r="Q261" s="109"/>
      <c r="R261" s="109"/>
      <c r="S261" s="46"/>
      <c r="T261" s="46"/>
      <c r="U261" s="47"/>
    </row>
    <row r="262" spans="1:21" ht="30" customHeight="1" x14ac:dyDescent="0.2">
      <c r="A262" s="1" t="s">
        <v>680</v>
      </c>
      <c r="B262" s="394" t="s">
        <v>350</v>
      </c>
      <c r="C262" s="399"/>
      <c r="D262" s="399"/>
      <c r="E262" s="399"/>
      <c r="F262" s="399"/>
      <c r="G262" s="399"/>
      <c r="H262" s="399"/>
      <c r="I262" s="399"/>
      <c r="J262" s="399"/>
      <c r="K262" s="399"/>
      <c r="L262" s="399"/>
      <c r="M262" s="399"/>
      <c r="N262" s="399"/>
      <c r="O262" s="399"/>
      <c r="P262" s="399"/>
      <c r="Q262" s="399"/>
      <c r="R262" s="399"/>
      <c r="S262" s="399"/>
      <c r="T262" s="399"/>
      <c r="U262" s="395"/>
    </row>
    <row r="263" spans="1:21" ht="18.75" customHeight="1" x14ac:dyDescent="0.2">
      <c r="B263" s="770" t="s">
        <v>138</v>
      </c>
      <c r="C263" s="770"/>
      <c r="D263" s="771" t="s">
        <v>139</v>
      </c>
      <c r="E263" s="771"/>
      <c r="F263" s="771" t="s">
        <v>140</v>
      </c>
      <c r="G263" s="774" t="s">
        <v>141</v>
      </c>
      <c r="H263" s="774"/>
      <c r="I263" s="774"/>
      <c r="J263" s="774"/>
      <c r="K263" s="774"/>
      <c r="L263" s="774"/>
      <c r="M263" s="774"/>
      <c r="N263" s="774" t="s">
        <v>142</v>
      </c>
      <c r="O263" s="774"/>
      <c r="P263" s="774"/>
      <c r="Q263" s="774"/>
      <c r="R263" s="774"/>
      <c r="S263" s="774" t="s">
        <v>99</v>
      </c>
      <c r="T263" s="774"/>
      <c r="U263" s="774"/>
    </row>
    <row r="264" spans="1:21" ht="15" customHeight="1" x14ac:dyDescent="0.2">
      <c r="B264" s="770"/>
      <c r="C264" s="770"/>
      <c r="D264" s="771"/>
      <c r="E264" s="771"/>
      <c r="F264" s="771"/>
      <c r="G264" s="790" t="s">
        <v>143</v>
      </c>
      <c r="H264" s="771"/>
      <c r="I264" s="771"/>
      <c r="J264" s="790" t="s">
        <v>144</v>
      </c>
      <c r="K264" s="790"/>
      <c r="L264" s="790" t="s">
        <v>145</v>
      </c>
      <c r="M264" s="790"/>
      <c r="N264" s="222" t="s">
        <v>146</v>
      </c>
      <c r="O264" s="28" t="s">
        <v>147</v>
      </c>
      <c r="P264" s="222" t="s">
        <v>148</v>
      </c>
      <c r="Q264" s="790" t="s">
        <v>149</v>
      </c>
      <c r="R264" s="790"/>
      <c r="S264" s="774"/>
      <c r="T264" s="774"/>
      <c r="U264" s="774"/>
    </row>
    <row r="265" spans="1:21" ht="15" customHeight="1" x14ac:dyDescent="0.2">
      <c r="B265" s="264" t="s">
        <v>150</v>
      </c>
      <c r="C265" s="266"/>
      <c r="D265" s="498" t="s">
        <v>1153</v>
      </c>
      <c r="E265" s="498"/>
      <c r="F265" s="79" t="s">
        <v>152</v>
      </c>
      <c r="G265" s="883">
        <v>3039215719</v>
      </c>
      <c r="H265" s="883"/>
      <c r="I265" s="883"/>
      <c r="J265" s="885" t="s">
        <v>351</v>
      </c>
      <c r="K265" s="886"/>
      <c r="L265" s="890" t="s">
        <v>352</v>
      </c>
      <c r="M265" s="891"/>
      <c r="N265" s="118">
        <v>2456948393</v>
      </c>
      <c r="O265" s="59">
        <f>138.32/111.82</f>
        <v>1.2369880164550171</v>
      </c>
      <c r="P265" s="119" t="s">
        <v>498</v>
      </c>
      <c r="Q265" s="888">
        <f t="shared" ref="Q265:Q277" si="20">+G265/O265</f>
        <v>2456948392.8468766</v>
      </c>
      <c r="R265" s="889"/>
      <c r="S265" s="258" t="s">
        <v>353</v>
      </c>
      <c r="T265" s="258"/>
      <c r="U265" s="258"/>
    </row>
    <row r="266" spans="1:21" ht="15" customHeight="1" x14ac:dyDescent="0.2">
      <c r="B266" s="264" t="s">
        <v>154</v>
      </c>
      <c r="C266" s="266"/>
      <c r="D266" s="498" t="s">
        <v>1153</v>
      </c>
      <c r="E266" s="498"/>
      <c r="F266" s="79" t="s">
        <v>152</v>
      </c>
      <c r="G266" s="883">
        <f>11645347+3039215719</f>
        <v>3050861066</v>
      </c>
      <c r="H266" s="883"/>
      <c r="I266" s="884"/>
      <c r="J266" s="885" t="s">
        <v>354</v>
      </c>
      <c r="K266" s="886"/>
      <c r="L266" s="887" t="s">
        <v>355</v>
      </c>
      <c r="M266" s="887"/>
      <c r="N266" s="118">
        <v>2456948393</v>
      </c>
      <c r="O266" s="59">
        <f>138.85/111.82</f>
        <v>1.2417277767841173</v>
      </c>
      <c r="P266" s="120" t="s">
        <v>337</v>
      </c>
      <c r="Q266" s="888">
        <f t="shared" si="20"/>
        <v>2456948393.230969</v>
      </c>
      <c r="R266" s="889"/>
      <c r="S266" s="258" t="s">
        <v>353</v>
      </c>
      <c r="T266" s="258"/>
      <c r="U266" s="258"/>
    </row>
    <row r="267" spans="1:21" ht="15" customHeight="1" x14ac:dyDescent="0.2">
      <c r="B267" s="264" t="s">
        <v>156</v>
      </c>
      <c r="C267" s="266"/>
      <c r="D267" s="498" t="s">
        <v>1153</v>
      </c>
      <c r="E267" s="498"/>
      <c r="F267" s="79" t="s">
        <v>152</v>
      </c>
      <c r="G267" s="883">
        <v>3069977012</v>
      </c>
      <c r="H267" s="883"/>
      <c r="I267" s="884"/>
      <c r="J267" s="885" t="s">
        <v>356</v>
      </c>
      <c r="K267" s="886"/>
      <c r="L267" s="887">
        <v>43150</v>
      </c>
      <c r="M267" s="887"/>
      <c r="N267" s="118">
        <v>2456948393</v>
      </c>
      <c r="O267" s="59">
        <f>139.72/111.82</f>
        <v>1.2495081380790556</v>
      </c>
      <c r="P267" s="113" t="s">
        <v>357</v>
      </c>
      <c r="Q267" s="888">
        <f t="shared" si="20"/>
        <v>2456948393.0850272</v>
      </c>
      <c r="R267" s="889"/>
      <c r="S267" s="258" t="s">
        <v>353</v>
      </c>
      <c r="T267" s="258"/>
      <c r="U267" s="258"/>
    </row>
    <row r="268" spans="1:21" ht="31.5" customHeight="1" x14ac:dyDescent="0.2">
      <c r="B268" s="264" t="s">
        <v>158</v>
      </c>
      <c r="C268" s="266"/>
      <c r="D268" s="498" t="s">
        <v>1153</v>
      </c>
      <c r="E268" s="498"/>
      <c r="F268" s="79" t="s">
        <v>152</v>
      </c>
      <c r="G268" s="883">
        <v>3069977012</v>
      </c>
      <c r="H268" s="883"/>
      <c r="I268" s="884"/>
      <c r="J268" s="885" t="s">
        <v>358</v>
      </c>
      <c r="K268" s="886"/>
      <c r="L268" s="887">
        <v>43157</v>
      </c>
      <c r="M268" s="887"/>
      <c r="N268" s="118">
        <v>2456948393</v>
      </c>
      <c r="O268" s="59">
        <f>139.72/111.82</f>
        <v>1.2495081380790556</v>
      </c>
      <c r="P268" s="113" t="s">
        <v>359</v>
      </c>
      <c r="Q268" s="888">
        <f t="shared" si="20"/>
        <v>2456948393.0850272</v>
      </c>
      <c r="R268" s="889"/>
      <c r="S268" s="258" t="s">
        <v>319</v>
      </c>
      <c r="T268" s="258"/>
      <c r="U268" s="258"/>
    </row>
    <row r="269" spans="1:21" ht="15" customHeight="1" x14ac:dyDescent="0.2">
      <c r="B269" s="892" t="s">
        <v>160</v>
      </c>
      <c r="C269" s="893"/>
      <c r="D269" s="894" t="s">
        <v>1153</v>
      </c>
      <c r="E269" s="894"/>
      <c r="F269" s="90" t="s">
        <v>152</v>
      </c>
      <c r="G269" s="895">
        <v>3091729640</v>
      </c>
      <c r="H269" s="895"/>
      <c r="I269" s="888"/>
      <c r="J269" s="896" t="s">
        <v>360</v>
      </c>
      <c r="K269" s="897"/>
      <c r="L269" s="898">
        <v>43182</v>
      </c>
      <c r="M269" s="898"/>
      <c r="N269" s="118">
        <v>2456948393</v>
      </c>
      <c r="O269" s="111">
        <f>140.71/111.82</f>
        <v>1.2583616526560546</v>
      </c>
      <c r="P269" s="113" t="s">
        <v>346</v>
      </c>
      <c r="Q269" s="888">
        <f t="shared" si="20"/>
        <v>2456948392.7567334</v>
      </c>
      <c r="R269" s="889"/>
      <c r="S269" s="899" t="s">
        <v>319</v>
      </c>
      <c r="T269" s="899"/>
      <c r="U269" s="899"/>
    </row>
    <row r="270" spans="1:21" ht="14.25" x14ac:dyDescent="0.2">
      <c r="B270" s="264" t="s">
        <v>162</v>
      </c>
      <c r="C270" s="266"/>
      <c r="D270" s="498" t="s">
        <v>1153</v>
      </c>
      <c r="E270" s="498"/>
      <c r="F270" s="79" t="s">
        <v>152</v>
      </c>
      <c r="G270" s="883">
        <f>3099200240+14282029</f>
        <v>3113482269</v>
      </c>
      <c r="H270" s="883"/>
      <c r="I270" s="884"/>
      <c r="J270" s="885" t="s">
        <v>361</v>
      </c>
      <c r="K270" s="886"/>
      <c r="L270" s="887">
        <v>43237</v>
      </c>
      <c r="M270" s="887"/>
      <c r="N270" s="118">
        <v>2456948393</v>
      </c>
      <c r="O270" s="111">
        <f>141.7/111.82</f>
        <v>1.2672151672330532</v>
      </c>
      <c r="P270" s="113" t="s">
        <v>428</v>
      </c>
      <c r="Q270" s="888">
        <f t="shared" si="20"/>
        <v>2456948393.2221594</v>
      </c>
      <c r="R270" s="889"/>
      <c r="S270" s="258" t="s">
        <v>319</v>
      </c>
      <c r="T270" s="258"/>
      <c r="U270" s="258"/>
    </row>
    <row r="271" spans="1:21" ht="15" customHeight="1" x14ac:dyDescent="0.2">
      <c r="B271" s="264" t="s">
        <v>164</v>
      </c>
      <c r="C271" s="266"/>
      <c r="D271" s="498" t="s">
        <v>1153</v>
      </c>
      <c r="E271" s="498"/>
      <c r="F271" s="79" t="s">
        <v>152</v>
      </c>
      <c r="G271" s="883">
        <v>3113482269</v>
      </c>
      <c r="H271" s="883"/>
      <c r="I271" s="884"/>
      <c r="J271" s="885" t="s">
        <v>362</v>
      </c>
      <c r="K271" s="886"/>
      <c r="L271" s="887">
        <v>43249</v>
      </c>
      <c r="M271" s="887"/>
      <c r="N271" s="118">
        <v>2456948393</v>
      </c>
      <c r="O271" s="111">
        <f>141.7/111.82</f>
        <v>1.2672151672330532</v>
      </c>
      <c r="P271" s="113" t="s">
        <v>429</v>
      </c>
      <c r="Q271" s="888">
        <f t="shared" si="20"/>
        <v>2456948393.2221594</v>
      </c>
      <c r="R271" s="889"/>
      <c r="S271" s="258" t="s">
        <v>319</v>
      </c>
      <c r="T271" s="258"/>
      <c r="U271" s="258"/>
    </row>
    <row r="272" spans="1:21" ht="15" customHeight="1" x14ac:dyDescent="0.2">
      <c r="B272" s="264" t="s">
        <v>166</v>
      </c>
      <c r="C272" s="266"/>
      <c r="D272" s="498" t="s">
        <v>1153</v>
      </c>
      <c r="E272" s="498"/>
      <c r="F272" s="79" t="s">
        <v>152</v>
      </c>
      <c r="G272" s="883">
        <v>3126226233</v>
      </c>
      <c r="H272" s="883"/>
      <c r="I272" s="884"/>
      <c r="J272" s="885" t="s">
        <v>363</v>
      </c>
      <c r="K272" s="886"/>
      <c r="L272" s="887">
        <v>43305</v>
      </c>
      <c r="M272" s="887"/>
      <c r="N272" s="118">
        <v>2456948393</v>
      </c>
      <c r="O272" s="111">
        <f>142.28/111.82</f>
        <v>1.272402074763012</v>
      </c>
      <c r="P272" s="113" t="s">
        <v>448</v>
      </c>
      <c r="Q272" s="888">
        <f t="shared" si="20"/>
        <v>2456948393.1266518</v>
      </c>
      <c r="R272" s="889"/>
      <c r="S272" s="258" t="s">
        <v>353</v>
      </c>
      <c r="T272" s="258"/>
      <c r="U272" s="258"/>
    </row>
    <row r="273" spans="2:21" ht="30" customHeight="1" x14ac:dyDescent="0.2">
      <c r="B273" s="264" t="s">
        <v>248</v>
      </c>
      <c r="C273" s="266"/>
      <c r="D273" s="498" t="s">
        <v>1153</v>
      </c>
      <c r="E273" s="498"/>
      <c r="F273" s="79" t="s">
        <v>152</v>
      </c>
      <c r="G273" s="883">
        <v>3126226233</v>
      </c>
      <c r="H273" s="883"/>
      <c r="I273" s="884"/>
      <c r="J273" s="885" t="s">
        <v>364</v>
      </c>
      <c r="K273" s="886"/>
      <c r="L273" s="887">
        <v>43313</v>
      </c>
      <c r="M273" s="887"/>
      <c r="N273" s="118">
        <v>2456948393</v>
      </c>
      <c r="O273" s="111">
        <f>142.28/111.82</f>
        <v>1.272402074763012</v>
      </c>
      <c r="P273" s="113" t="s">
        <v>448</v>
      </c>
      <c r="Q273" s="888">
        <f t="shared" si="20"/>
        <v>2456948393.1266518</v>
      </c>
      <c r="R273" s="889"/>
      <c r="S273" s="258" t="s">
        <v>319</v>
      </c>
      <c r="T273" s="258"/>
      <c r="U273" s="258"/>
    </row>
    <row r="274" spans="2:21" ht="30" customHeight="1" x14ac:dyDescent="0.2">
      <c r="B274" s="892" t="s">
        <v>250</v>
      </c>
      <c r="C274" s="893"/>
      <c r="D274" s="894" t="s">
        <v>1153</v>
      </c>
      <c r="E274" s="894"/>
      <c r="F274" s="90" t="s">
        <v>152</v>
      </c>
      <c r="G274" s="895">
        <v>3122051486</v>
      </c>
      <c r="H274" s="895"/>
      <c r="I274" s="888"/>
      <c r="J274" s="896" t="s">
        <v>365</v>
      </c>
      <c r="K274" s="897"/>
      <c r="L274" s="898">
        <v>43353</v>
      </c>
      <c r="M274" s="898"/>
      <c r="N274" s="118">
        <v>2456948393</v>
      </c>
      <c r="O274" s="111">
        <f>142.27/111.82</f>
        <v>1.2723126453228404</v>
      </c>
      <c r="P274" s="113" t="s">
        <v>459</v>
      </c>
      <c r="Q274" s="888">
        <f t="shared" si="20"/>
        <v>2453839861.9843955</v>
      </c>
      <c r="R274" s="889"/>
      <c r="S274" s="258" t="s">
        <v>460</v>
      </c>
      <c r="T274" s="258"/>
      <c r="U274" s="258"/>
    </row>
    <row r="275" spans="2:21" ht="15" customHeight="1" x14ac:dyDescent="0.2">
      <c r="B275" s="264" t="s">
        <v>252</v>
      </c>
      <c r="C275" s="266"/>
      <c r="D275" s="498" t="s">
        <v>1153</v>
      </c>
      <c r="E275" s="498"/>
      <c r="F275" s="79" t="s">
        <v>152</v>
      </c>
      <c r="G275" s="883">
        <v>3131060150</v>
      </c>
      <c r="H275" s="883"/>
      <c r="I275" s="884"/>
      <c r="J275" s="885" t="s">
        <v>366</v>
      </c>
      <c r="K275" s="886"/>
      <c r="L275" s="887">
        <v>43384</v>
      </c>
      <c r="M275" s="887"/>
      <c r="N275" s="118">
        <v>2456948393</v>
      </c>
      <c r="O275" s="111">
        <f>142.5/111.82</f>
        <v>1.2743695224467895</v>
      </c>
      <c r="P275" s="113" t="s">
        <v>472</v>
      </c>
      <c r="Q275" s="888">
        <f t="shared" si="20"/>
        <v>2456948392.7929826</v>
      </c>
      <c r="R275" s="889"/>
      <c r="S275" s="258" t="s">
        <v>319</v>
      </c>
      <c r="T275" s="258"/>
      <c r="U275" s="258"/>
    </row>
    <row r="276" spans="2:21" ht="15" customHeight="1" x14ac:dyDescent="0.2">
      <c r="B276" s="264" t="s">
        <v>254</v>
      </c>
      <c r="C276" s="266"/>
      <c r="D276" s="498" t="s">
        <v>1153</v>
      </c>
      <c r="E276" s="498"/>
      <c r="F276" s="79" t="s">
        <v>152</v>
      </c>
      <c r="G276" s="883">
        <v>3131060150</v>
      </c>
      <c r="H276" s="883"/>
      <c r="I276" s="884"/>
      <c r="J276" s="885" t="s">
        <v>367</v>
      </c>
      <c r="K276" s="886"/>
      <c r="L276" s="887">
        <v>43384</v>
      </c>
      <c r="M276" s="887"/>
      <c r="N276" s="118">
        <v>2456948393</v>
      </c>
      <c r="O276" s="111">
        <f>142.5/111.82</f>
        <v>1.2743695224467895</v>
      </c>
      <c r="P276" s="113" t="s">
        <v>472</v>
      </c>
      <c r="Q276" s="888">
        <f t="shared" si="20"/>
        <v>2456948392.7929826</v>
      </c>
      <c r="R276" s="889"/>
      <c r="S276" s="258" t="s">
        <v>319</v>
      </c>
      <c r="T276" s="258"/>
      <c r="U276" s="258"/>
    </row>
    <row r="277" spans="2:21" ht="15" customHeight="1" x14ac:dyDescent="0.2">
      <c r="B277" s="211"/>
      <c r="C277" s="213"/>
      <c r="D277" s="498" t="s">
        <v>1153</v>
      </c>
      <c r="E277" s="498"/>
      <c r="F277" s="79" t="s">
        <v>152</v>
      </c>
      <c r="G277" s="883">
        <v>4008101</v>
      </c>
      <c r="H277" s="883"/>
      <c r="I277" s="884"/>
      <c r="J277" s="885" t="s">
        <v>478</v>
      </c>
      <c r="K277" s="886"/>
      <c r="L277" s="890">
        <v>43431</v>
      </c>
      <c r="M277" s="891"/>
      <c r="N277" s="118"/>
      <c r="O277" s="111">
        <f>142.5/111.82</f>
        <v>1.2743695224467895</v>
      </c>
      <c r="P277" s="113" t="s">
        <v>479</v>
      </c>
      <c r="Q277" s="888">
        <f t="shared" si="20"/>
        <v>3145163.8864561403</v>
      </c>
      <c r="R277" s="889"/>
      <c r="S277" s="258" t="s">
        <v>480</v>
      </c>
      <c r="T277" s="258"/>
      <c r="U277" s="258"/>
    </row>
    <row r="278" spans="2:21" ht="14.25" x14ac:dyDescent="0.2">
      <c r="B278" s="264" t="s">
        <v>256</v>
      </c>
      <c r="C278" s="266"/>
      <c r="D278" s="498" t="s">
        <v>1153</v>
      </c>
      <c r="E278" s="498"/>
      <c r="F278" s="79" t="s">
        <v>152</v>
      </c>
      <c r="G278" s="883">
        <v>3134795450</v>
      </c>
      <c r="H278" s="883"/>
      <c r="I278" s="884"/>
      <c r="J278" s="885" t="s">
        <v>368</v>
      </c>
      <c r="K278" s="886"/>
      <c r="L278" s="887">
        <v>43432</v>
      </c>
      <c r="M278" s="887"/>
      <c r="N278" s="118">
        <v>2456948393</v>
      </c>
      <c r="O278" s="111">
        <f>142.67/111.82</f>
        <v>1.2758898229297084</v>
      </c>
      <c r="P278" s="113" t="s">
        <v>479</v>
      </c>
      <c r="Q278" s="888">
        <f>+G278/O278</f>
        <v>2456948392.9277353</v>
      </c>
      <c r="R278" s="889"/>
      <c r="S278" s="258" t="s">
        <v>319</v>
      </c>
      <c r="T278" s="258"/>
      <c r="U278" s="258"/>
    </row>
    <row r="279" spans="2:21" ht="14.25" x14ac:dyDescent="0.2">
      <c r="B279" s="264" t="s">
        <v>258</v>
      </c>
      <c r="C279" s="266"/>
      <c r="D279" s="498" t="s">
        <v>1153</v>
      </c>
      <c r="E279" s="498"/>
      <c r="F279" s="79" t="s">
        <v>152</v>
      </c>
      <c r="G279" s="883">
        <v>3138530750</v>
      </c>
      <c r="H279" s="883"/>
      <c r="I279" s="884"/>
      <c r="J279" s="885" t="s">
        <v>369</v>
      </c>
      <c r="K279" s="886"/>
      <c r="L279" s="887">
        <v>43444</v>
      </c>
      <c r="M279" s="887"/>
      <c r="N279" s="118">
        <v>2456948393</v>
      </c>
      <c r="O279" s="111">
        <f>142.84/111.82</f>
        <v>1.2774101234126276</v>
      </c>
      <c r="P279" s="113" t="s">
        <v>483</v>
      </c>
      <c r="Q279" s="888">
        <f t="shared" ref="Q279" si="21">+G279/O279</f>
        <v>2456948393.0621672</v>
      </c>
      <c r="R279" s="889"/>
      <c r="S279" s="258" t="s">
        <v>319</v>
      </c>
      <c r="T279" s="258"/>
      <c r="U279" s="258"/>
    </row>
    <row r="280" spans="2:21" ht="14.25" x14ac:dyDescent="0.2">
      <c r="B280" s="264" t="s">
        <v>261</v>
      </c>
      <c r="C280" s="266"/>
      <c r="D280" s="498" t="s">
        <v>1153</v>
      </c>
      <c r="E280" s="498"/>
      <c r="F280" s="79" t="s">
        <v>152</v>
      </c>
      <c r="G280" s="883">
        <v>3138530750</v>
      </c>
      <c r="H280" s="883"/>
      <c r="I280" s="884"/>
      <c r="J280" s="885" t="s">
        <v>370</v>
      </c>
      <c r="K280" s="886"/>
      <c r="L280" s="887">
        <v>43444</v>
      </c>
      <c r="M280" s="887"/>
      <c r="N280" s="118">
        <v>2456948393</v>
      </c>
      <c r="O280" s="111">
        <f>142.84/111.82</f>
        <v>1.2774101234126276</v>
      </c>
      <c r="P280" s="113" t="s">
        <v>483</v>
      </c>
      <c r="Q280" s="888">
        <f>+G280/O280</f>
        <v>2456948393.0621672</v>
      </c>
      <c r="R280" s="889"/>
      <c r="S280" s="258" t="s">
        <v>319</v>
      </c>
      <c r="T280" s="258"/>
      <c r="U280" s="258"/>
    </row>
    <row r="281" spans="2:21" ht="14.25" x14ac:dyDescent="0.2">
      <c r="B281" s="264" t="s">
        <v>264</v>
      </c>
      <c r="C281" s="266"/>
      <c r="D281" s="498" t="s">
        <v>1153</v>
      </c>
      <c r="E281" s="498"/>
      <c r="F281" s="79" t="s">
        <v>152</v>
      </c>
      <c r="G281" s="883">
        <v>3166875084</v>
      </c>
      <c r="H281" s="883"/>
      <c r="I281" s="884"/>
      <c r="J281" s="885" t="s">
        <v>371</v>
      </c>
      <c r="K281" s="886"/>
      <c r="L281" s="887">
        <v>43507</v>
      </c>
      <c r="M281" s="887"/>
      <c r="N281" s="118">
        <v>2456948393</v>
      </c>
      <c r="O281" s="111">
        <f>100.6/78.05</f>
        <v>1.2889173606662396</v>
      </c>
      <c r="P281" s="113" t="s">
        <v>503</v>
      </c>
      <c r="Q281" s="888">
        <f>+G281/O281</f>
        <v>2457003979.1868787</v>
      </c>
      <c r="R281" s="889"/>
      <c r="S281" s="258" t="s">
        <v>319</v>
      </c>
      <c r="T281" s="258"/>
      <c r="U281" s="258"/>
    </row>
    <row r="282" spans="2:21" ht="14.25" x14ac:dyDescent="0.2">
      <c r="B282" s="264" t="s">
        <v>268</v>
      </c>
      <c r="C282" s="266"/>
      <c r="D282" s="498" t="s">
        <v>1153</v>
      </c>
      <c r="E282" s="498"/>
      <c r="F282" s="79" t="s">
        <v>152</v>
      </c>
      <c r="G282" s="883">
        <v>7000000000</v>
      </c>
      <c r="H282" s="883"/>
      <c r="I282" s="884"/>
      <c r="J282" s="885" t="s">
        <v>372</v>
      </c>
      <c r="K282" s="886"/>
      <c r="L282" s="887">
        <v>43550</v>
      </c>
      <c r="M282" s="887"/>
      <c r="N282" s="118">
        <v>2456948393</v>
      </c>
      <c r="O282" s="111">
        <f>101.18/78.05</f>
        <v>1.2963484945547727</v>
      </c>
      <c r="P282" s="113" t="s">
        <v>514</v>
      </c>
      <c r="Q282" s="888">
        <f>+G282/O282</f>
        <v>5399782565.7244511</v>
      </c>
      <c r="R282" s="889"/>
      <c r="S282" s="258" t="s">
        <v>515</v>
      </c>
      <c r="T282" s="258"/>
      <c r="U282" s="258"/>
    </row>
    <row r="283" spans="2:21" ht="15" x14ac:dyDescent="0.2">
      <c r="B283" s="264" t="s">
        <v>272</v>
      </c>
      <c r="C283" s="266"/>
      <c r="D283" s="498" t="s">
        <v>1153</v>
      </c>
      <c r="E283" s="498"/>
      <c r="F283" s="79" t="s">
        <v>152</v>
      </c>
      <c r="G283" s="900"/>
      <c r="H283" s="901"/>
      <c r="I283" s="901"/>
      <c r="J283" s="885" t="s">
        <v>373</v>
      </c>
      <c r="K283" s="886"/>
      <c r="L283" s="887"/>
      <c r="M283" s="887"/>
      <c r="N283" s="118">
        <v>2456948393</v>
      </c>
      <c r="O283" s="111">
        <f t="shared" ref="O283:O284" si="22">101.18/78.05</f>
        <v>1.2963484945547727</v>
      </c>
      <c r="P283" s="113"/>
      <c r="Q283" s="888"/>
      <c r="R283" s="889"/>
      <c r="S283" s="904" t="s">
        <v>576</v>
      </c>
      <c r="T283" s="904"/>
      <c r="U283" s="904"/>
    </row>
    <row r="284" spans="2:21" ht="15" x14ac:dyDescent="0.2">
      <c r="B284" s="264" t="s">
        <v>374</v>
      </c>
      <c r="C284" s="266"/>
      <c r="D284" s="498" t="s">
        <v>1153</v>
      </c>
      <c r="E284" s="498"/>
      <c r="F284" s="79" t="s">
        <v>152</v>
      </c>
      <c r="G284" s="900"/>
      <c r="H284" s="901"/>
      <c r="I284" s="901"/>
      <c r="J284" s="885" t="s">
        <v>375</v>
      </c>
      <c r="K284" s="886"/>
      <c r="L284" s="887"/>
      <c r="M284" s="887"/>
      <c r="N284" s="121">
        <v>1455974867</v>
      </c>
      <c r="O284" s="111">
        <f t="shared" si="22"/>
        <v>1.2963484945547727</v>
      </c>
      <c r="P284" s="113"/>
      <c r="Q284" s="888"/>
      <c r="R284" s="889"/>
      <c r="S284" s="904" t="s">
        <v>576</v>
      </c>
      <c r="T284" s="904"/>
      <c r="U284" s="904"/>
    </row>
    <row r="285" spans="2:21" ht="15" x14ac:dyDescent="0.2">
      <c r="B285" s="264" t="s">
        <v>376</v>
      </c>
      <c r="C285" s="266"/>
      <c r="D285" s="498" t="s">
        <v>1153</v>
      </c>
      <c r="E285" s="498"/>
      <c r="F285" s="79" t="s">
        <v>152</v>
      </c>
      <c r="G285" s="900">
        <v>6309098263</v>
      </c>
      <c r="H285" s="901"/>
      <c r="I285" s="901"/>
      <c r="J285" s="885" t="s">
        <v>377</v>
      </c>
      <c r="K285" s="886"/>
      <c r="L285" s="887">
        <v>43612</v>
      </c>
      <c r="M285" s="887"/>
      <c r="N285" s="121">
        <v>1455974867</v>
      </c>
      <c r="O285" s="111">
        <f>102.12/78.05</f>
        <v>1.3083920563741192</v>
      </c>
      <c r="P285" s="113" t="s">
        <v>575</v>
      </c>
      <c r="Q285" s="888">
        <f>+G285/O285</f>
        <v>4822024279.5451431</v>
      </c>
      <c r="R285" s="889"/>
      <c r="S285" s="258" t="s">
        <v>604</v>
      </c>
      <c r="T285" s="258"/>
      <c r="U285" s="258"/>
    </row>
    <row r="286" spans="2:21" ht="15" x14ac:dyDescent="0.2">
      <c r="B286" s="264" t="s">
        <v>378</v>
      </c>
      <c r="C286" s="266"/>
      <c r="D286" s="498" t="s">
        <v>1153</v>
      </c>
      <c r="E286" s="498"/>
      <c r="F286" s="79" t="s">
        <v>152</v>
      </c>
      <c r="G286" s="900"/>
      <c r="H286" s="901"/>
      <c r="I286" s="901"/>
      <c r="J286" s="885" t="s">
        <v>379</v>
      </c>
      <c r="K286" s="886"/>
      <c r="L286" s="887"/>
      <c r="M286" s="887"/>
      <c r="N286" s="121">
        <v>1455974867</v>
      </c>
      <c r="O286" s="111"/>
      <c r="P286" s="113"/>
      <c r="Q286" s="888"/>
      <c r="R286" s="889"/>
      <c r="S286" s="258" t="s">
        <v>319</v>
      </c>
      <c r="T286" s="258"/>
      <c r="U286" s="258"/>
    </row>
    <row r="287" spans="2:21" ht="15" x14ac:dyDescent="0.2">
      <c r="B287" s="264" t="s">
        <v>380</v>
      </c>
      <c r="C287" s="266"/>
      <c r="D287" s="498" t="s">
        <v>1153</v>
      </c>
      <c r="E287" s="498"/>
      <c r="F287" s="79" t="s">
        <v>152</v>
      </c>
      <c r="G287" s="900"/>
      <c r="H287" s="901"/>
      <c r="I287" s="901"/>
      <c r="J287" s="885" t="s">
        <v>381</v>
      </c>
      <c r="K287" s="886"/>
      <c r="L287" s="887"/>
      <c r="M287" s="887"/>
      <c r="N287" s="121">
        <v>1455974867</v>
      </c>
      <c r="O287" s="111"/>
      <c r="P287" s="113"/>
      <c r="Q287" s="888"/>
      <c r="R287" s="889"/>
      <c r="S287" s="258" t="s">
        <v>319</v>
      </c>
      <c r="T287" s="258"/>
      <c r="U287" s="258"/>
    </row>
    <row r="288" spans="2:21" ht="15" x14ac:dyDescent="0.25">
      <c r="B288" s="899" t="s">
        <v>382</v>
      </c>
      <c r="C288" s="899"/>
      <c r="D288" s="894" t="s">
        <v>1153</v>
      </c>
      <c r="E288" s="894"/>
      <c r="F288" s="90" t="s">
        <v>152</v>
      </c>
      <c r="G288" s="902">
        <v>2643821720</v>
      </c>
      <c r="H288" s="902"/>
      <c r="I288" s="902"/>
      <c r="J288" s="903" t="s">
        <v>383</v>
      </c>
      <c r="K288" s="903"/>
      <c r="L288" s="898">
        <v>43650</v>
      </c>
      <c r="M288" s="898"/>
      <c r="N288" s="122">
        <v>1455974867</v>
      </c>
      <c r="O288" s="111">
        <f>102.44/78.05</f>
        <v>1.3124919923126201</v>
      </c>
      <c r="P288" s="116" t="s">
        <v>605</v>
      </c>
      <c r="Q288" s="888">
        <f>+G288/O288</f>
        <v>2014352647.8524013</v>
      </c>
      <c r="R288" s="889"/>
      <c r="S288" s="899" t="s">
        <v>606</v>
      </c>
      <c r="T288" s="899"/>
      <c r="U288" s="899"/>
    </row>
    <row r="289" spans="1:21" ht="15" x14ac:dyDescent="0.25">
      <c r="B289" s="899" t="s">
        <v>577</v>
      </c>
      <c r="C289" s="899"/>
      <c r="D289" s="894" t="s">
        <v>1153</v>
      </c>
      <c r="E289" s="894"/>
      <c r="F289" s="90" t="s">
        <v>152</v>
      </c>
      <c r="G289" s="902">
        <v>9754517</v>
      </c>
      <c r="H289" s="902"/>
      <c r="I289" s="902"/>
      <c r="J289" s="903" t="s">
        <v>383</v>
      </c>
      <c r="K289" s="903"/>
      <c r="L289" s="898">
        <v>43658</v>
      </c>
      <c r="M289" s="898"/>
      <c r="N289" s="122"/>
      <c r="O289" s="111">
        <f>102.71/78.05</f>
        <v>1.3159513132607303</v>
      </c>
      <c r="P289" s="116" t="s">
        <v>607</v>
      </c>
      <c r="Q289" s="888">
        <f>+G289/O289</f>
        <v>7412521.194138837</v>
      </c>
      <c r="R289" s="889"/>
      <c r="S289" s="899" t="s">
        <v>608</v>
      </c>
      <c r="T289" s="899"/>
      <c r="U289" s="899"/>
    </row>
    <row r="290" spans="1:21" ht="15" x14ac:dyDescent="0.25">
      <c r="B290" s="899" t="s">
        <v>577</v>
      </c>
      <c r="C290" s="899"/>
      <c r="D290" s="894" t="s">
        <v>1153</v>
      </c>
      <c r="E290" s="894"/>
      <c r="F290" s="90" t="s">
        <v>152</v>
      </c>
      <c r="G290" s="902">
        <v>3518806545</v>
      </c>
      <c r="H290" s="902"/>
      <c r="I290" s="902"/>
      <c r="J290" s="903"/>
      <c r="K290" s="903"/>
      <c r="L290" s="898">
        <v>43916</v>
      </c>
      <c r="M290" s="898"/>
      <c r="N290" s="122"/>
      <c r="O290" s="111">
        <f>104.94/78.05</f>
        <v>1.3445227418321588</v>
      </c>
      <c r="P290" s="116" t="s">
        <v>1154</v>
      </c>
      <c r="Q290" s="888">
        <f>+G290/O290</f>
        <v>2617141707.9974275</v>
      </c>
      <c r="R290" s="889"/>
      <c r="S290" s="899"/>
      <c r="T290" s="899"/>
      <c r="U290" s="899"/>
    </row>
    <row r="291" spans="1:21" x14ac:dyDescent="0.2">
      <c r="A291" s="1128"/>
      <c r="B291" s="1142" t="s">
        <v>609</v>
      </c>
      <c r="C291" s="1142"/>
      <c r="D291" s="1143"/>
      <c r="E291" s="1143"/>
      <c r="F291" s="1144"/>
      <c r="G291" s="1145">
        <f>SUM(G265:H289)</f>
        <v>65730763874</v>
      </c>
      <c r="H291" s="1145"/>
      <c r="I291" s="1145"/>
      <c r="J291" s="1146"/>
      <c r="K291" s="1146"/>
      <c r="L291" s="1147"/>
      <c r="M291" s="1147"/>
      <c r="N291" s="1148">
        <f>SUM(N265:N289)</f>
        <v>51504945409</v>
      </c>
      <c r="O291" s="1149"/>
      <c r="P291" s="1150"/>
      <c r="Q291" s="1151">
        <f>SUM(Q265:R290)</f>
        <v>54171980229.711578</v>
      </c>
      <c r="R291" s="1152"/>
      <c r="S291" s="1142">
        <f>+Q291-N291</f>
        <v>2667034820.7115784</v>
      </c>
      <c r="T291" s="1142"/>
      <c r="U291" s="1142"/>
    </row>
    <row r="293" spans="1:21" ht="15" x14ac:dyDescent="0.2">
      <c r="A293" s="1" t="s">
        <v>685</v>
      </c>
      <c r="B293" s="431" t="s">
        <v>493</v>
      </c>
      <c r="C293" s="431"/>
      <c r="D293" s="431"/>
      <c r="E293" s="431"/>
      <c r="F293" s="431"/>
      <c r="G293" s="431"/>
      <c r="H293" s="431"/>
      <c r="I293" s="431"/>
      <c r="J293" s="431"/>
      <c r="K293" s="431"/>
      <c r="L293" s="431"/>
      <c r="M293" s="431"/>
      <c r="N293" s="431"/>
      <c r="O293" s="431"/>
      <c r="P293" s="431"/>
      <c r="Q293" s="431"/>
      <c r="R293" s="431"/>
      <c r="S293" s="431"/>
      <c r="T293" s="431"/>
      <c r="U293" s="431"/>
    </row>
    <row r="294" spans="1:21" ht="15" x14ac:dyDescent="0.2">
      <c r="B294" s="770" t="s">
        <v>138</v>
      </c>
      <c r="C294" s="770"/>
      <c r="D294" s="771" t="s">
        <v>139</v>
      </c>
      <c r="E294" s="771"/>
      <c r="F294" s="771" t="s">
        <v>140</v>
      </c>
      <c r="G294" s="774" t="s">
        <v>141</v>
      </c>
      <c r="H294" s="774"/>
      <c r="I294" s="774"/>
      <c r="J294" s="774"/>
      <c r="K294" s="774"/>
      <c r="L294" s="774"/>
      <c r="M294" s="774"/>
      <c r="N294" s="774" t="s">
        <v>142</v>
      </c>
      <c r="O294" s="774"/>
      <c r="P294" s="774"/>
      <c r="Q294" s="774"/>
      <c r="R294" s="774"/>
      <c r="S294" s="774" t="s">
        <v>99</v>
      </c>
      <c r="T294" s="774"/>
      <c r="U294" s="774"/>
    </row>
    <row r="295" spans="1:21" ht="30" x14ac:dyDescent="0.2">
      <c r="B295" s="770"/>
      <c r="C295" s="770"/>
      <c r="D295" s="771"/>
      <c r="E295" s="771"/>
      <c r="F295" s="771"/>
      <c r="G295" s="790" t="s">
        <v>143</v>
      </c>
      <c r="H295" s="771"/>
      <c r="I295" s="771"/>
      <c r="J295" s="790" t="s">
        <v>144</v>
      </c>
      <c r="K295" s="790"/>
      <c r="L295" s="790" t="s">
        <v>145</v>
      </c>
      <c r="M295" s="790"/>
      <c r="N295" s="222" t="s">
        <v>146</v>
      </c>
      <c r="O295" s="222" t="s">
        <v>147</v>
      </c>
      <c r="P295" s="222" t="s">
        <v>148</v>
      </c>
      <c r="Q295" s="790" t="s">
        <v>149</v>
      </c>
      <c r="R295" s="790"/>
      <c r="S295" s="774"/>
      <c r="T295" s="774"/>
      <c r="U295" s="774"/>
    </row>
    <row r="296" spans="1:21" ht="15" x14ac:dyDescent="0.2">
      <c r="B296" s="910" t="s">
        <v>494</v>
      </c>
      <c r="C296" s="911"/>
      <c r="D296" s="462" t="s">
        <v>1155</v>
      </c>
      <c r="E296" s="464"/>
      <c r="F296" s="79" t="s">
        <v>152</v>
      </c>
      <c r="G296" s="905">
        <v>13016958191</v>
      </c>
      <c r="H296" s="905"/>
      <c r="I296" s="905"/>
      <c r="J296" s="906">
        <v>43465</v>
      </c>
      <c r="K296" s="907"/>
      <c r="L296" s="908">
        <v>43462</v>
      </c>
      <c r="M296" s="909"/>
      <c r="N296" s="917">
        <v>10214287467</v>
      </c>
      <c r="O296" s="123">
        <f>142.84/111.82</f>
        <v>1.2774101234126276</v>
      </c>
      <c r="P296" s="124" t="s">
        <v>495</v>
      </c>
      <c r="Q296" s="801">
        <f>+G296/O296</f>
        <v>10190116668.42355</v>
      </c>
      <c r="R296" s="801"/>
      <c r="S296" s="258" t="s">
        <v>499</v>
      </c>
      <c r="T296" s="258"/>
      <c r="U296" s="258"/>
    </row>
    <row r="297" spans="1:21" ht="15" x14ac:dyDescent="0.2">
      <c r="B297" s="912"/>
      <c r="C297" s="913"/>
      <c r="D297" s="879" t="s">
        <v>1155</v>
      </c>
      <c r="E297" s="880"/>
      <c r="F297" s="79" t="s">
        <v>152</v>
      </c>
      <c r="G297" s="905">
        <v>30876023</v>
      </c>
      <c r="H297" s="905"/>
      <c r="I297" s="905"/>
      <c r="J297" s="906">
        <v>43465</v>
      </c>
      <c r="K297" s="907"/>
      <c r="L297" s="908">
        <v>43469</v>
      </c>
      <c r="M297" s="909"/>
      <c r="N297" s="918"/>
      <c r="O297" s="123">
        <f>142.84/111.82</f>
        <v>1.2774101234126276</v>
      </c>
      <c r="P297" s="124" t="s">
        <v>495</v>
      </c>
      <c r="Q297" s="801">
        <f>+G297/O297</f>
        <v>24170798.738868661</v>
      </c>
      <c r="R297" s="801"/>
      <c r="S297" s="258" t="s">
        <v>353</v>
      </c>
      <c r="T297" s="258"/>
      <c r="U297" s="258"/>
    </row>
    <row r="298" spans="1:21" ht="15" x14ac:dyDescent="0.2">
      <c r="B298" s="258" t="s">
        <v>686</v>
      </c>
      <c r="C298" s="258"/>
      <c r="D298" s="879" t="s">
        <v>1155</v>
      </c>
      <c r="E298" s="880"/>
      <c r="F298" s="79" t="s">
        <v>152</v>
      </c>
      <c r="G298" s="882">
        <v>55856315730</v>
      </c>
      <c r="H298" s="882"/>
      <c r="I298" s="882"/>
      <c r="J298" s="906">
        <v>43830</v>
      </c>
      <c r="K298" s="907"/>
      <c r="L298" s="906">
        <v>43829</v>
      </c>
      <c r="M298" s="907"/>
      <c r="N298" s="230">
        <v>42105325891</v>
      </c>
      <c r="O298" s="146">
        <f>103.54/78.05</f>
        <v>1.3265855221012173</v>
      </c>
      <c r="P298" s="147" t="s">
        <v>687</v>
      </c>
      <c r="Q298" s="914">
        <f>+G298/O298</f>
        <v>42105325890.733047</v>
      </c>
      <c r="R298" s="914"/>
      <c r="S298" s="258" t="s">
        <v>688</v>
      </c>
      <c r="T298" s="258"/>
      <c r="U298" s="258"/>
    </row>
  </sheetData>
  <mergeCells count="1746">
    <mergeCell ref="B296:C297"/>
    <mergeCell ref="D296:E296"/>
    <mergeCell ref="G296:I296"/>
    <mergeCell ref="J296:K296"/>
    <mergeCell ref="L296:M296"/>
    <mergeCell ref="N296:N297"/>
    <mergeCell ref="Q296:R296"/>
    <mergeCell ref="S296:U296"/>
    <mergeCell ref="D297:E297"/>
    <mergeCell ref="G297:I297"/>
    <mergeCell ref="J297:K297"/>
    <mergeCell ref="L297:M297"/>
    <mergeCell ref="Q297:R297"/>
    <mergeCell ref="S297:U297"/>
    <mergeCell ref="B298:C298"/>
    <mergeCell ref="D298:E298"/>
    <mergeCell ref="G298:I298"/>
    <mergeCell ref="J298:K298"/>
    <mergeCell ref="L298:M298"/>
    <mergeCell ref="Q298:R298"/>
    <mergeCell ref="S298:U298"/>
    <mergeCell ref="B291:C291"/>
    <mergeCell ref="D291:E291"/>
    <mergeCell ref="G291:I291"/>
    <mergeCell ref="J291:K291"/>
    <mergeCell ref="L291:M291"/>
    <mergeCell ref="Q291:R291"/>
    <mergeCell ref="S291:U291"/>
    <mergeCell ref="B293:U293"/>
    <mergeCell ref="B294:C295"/>
    <mergeCell ref="D294:E295"/>
    <mergeCell ref="F294:F295"/>
    <mergeCell ref="G294:K294"/>
    <mergeCell ref="L294:M294"/>
    <mergeCell ref="N294:R294"/>
    <mergeCell ref="S294:U295"/>
    <mergeCell ref="G295:I295"/>
    <mergeCell ref="J295:K295"/>
    <mergeCell ref="L295:M295"/>
    <mergeCell ref="Q295:R295"/>
    <mergeCell ref="B288:C288"/>
    <mergeCell ref="D288:E288"/>
    <mergeCell ref="G288:I288"/>
    <mergeCell ref="J288:K288"/>
    <mergeCell ref="L288:M288"/>
    <mergeCell ref="Q288:R288"/>
    <mergeCell ref="S288:U288"/>
    <mergeCell ref="B289:C289"/>
    <mergeCell ref="D289:E289"/>
    <mergeCell ref="G289:I289"/>
    <mergeCell ref="J289:K289"/>
    <mergeCell ref="L289:M289"/>
    <mergeCell ref="Q289:R289"/>
    <mergeCell ref="S289:U289"/>
    <mergeCell ref="B290:C290"/>
    <mergeCell ref="D290:E290"/>
    <mergeCell ref="G290:I290"/>
    <mergeCell ref="J290:K290"/>
    <mergeCell ref="L290:M290"/>
    <mergeCell ref="Q290:R290"/>
    <mergeCell ref="S290:U290"/>
    <mergeCell ref="B285:C285"/>
    <mergeCell ref="D285:E285"/>
    <mergeCell ref="G285:I285"/>
    <mergeCell ref="J285:K285"/>
    <mergeCell ref="L285:M285"/>
    <mergeCell ref="Q285:R285"/>
    <mergeCell ref="S285:U285"/>
    <mergeCell ref="B286:C286"/>
    <mergeCell ref="D286:E286"/>
    <mergeCell ref="G286:I286"/>
    <mergeCell ref="J286:K286"/>
    <mergeCell ref="L286:M286"/>
    <mergeCell ref="Q286:R286"/>
    <mergeCell ref="S286:U286"/>
    <mergeCell ref="B287:C287"/>
    <mergeCell ref="D287:E287"/>
    <mergeCell ref="G287:I287"/>
    <mergeCell ref="J287:K287"/>
    <mergeCell ref="L287:M287"/>
    <mergeCell ref="Q287:R287"/>
    <mergeCell ref="S287:U287"/>
    <mergeCell ref="B282:C282"/>
    <mergeCell ref="D282:E282"/>
    <mergeCell ref="G282:I282"/>
    <mergeCell ref="J282:K282"/>
    <mergeCell ref="L282:M282"/>
    <mergeCell ref="Q282:R282"/>
    <mergeCell ref="S282:U282"/>
    <mergeCell ref="B283:C283"/>
    <mergeCell ref="D283:E283"/>
    <mergeCell ref="G283:I283"/>
    <mergeCell ref="J283:K283"/>
    <mergeCell ref="L283:M283"/>
    <mergeCell ref="Q283:R283"/>
    <mergeCell ref="S283:U283"/>
    <mergeCell ref="B284:C284"/>
    <mergeCell ref="D284:E284"/>
    <mergeCell ref="G284:I284"/>
    <mergeCell ref="J284:K284"/>
    <mergeCell ref="L284:M284"/>
    <mergeCell ref="Q284:R284"/>
    <mergeCell ref="S284:U284"/>
    <mergeCell ref="B279:C279"/>
    <mergeCell ref="D279:E279"/>
    <mergeCell ref="G279:I279"/>
    <mergeCell ref="J279:K279"/>
    <mergeCell ref="L279:M279"/>
    <mergeCell ref="Q279:R279"/>
    <mergeCell ref="S279:U279"/>
    <mergeCell ref="B280:C280"/>
    <mergeCell ref="D280:E280"/>
    <mergeCell ref="G280:I280"/>
    <mergeCell ref="J280:K280"/>
    <mergeCell ref="L280:M280"/>
    <mergeCell ref="Q280:R280"/>
    <mergeCell ref="S280:U280"/>
    <mergeCell ref="B281:C281"/>
    <mergeCell ref="D281:E281"/>
    <mergeCell ref="G281:I281"/>
    <mergeCell ref="J281:K281"/>
    <mergeCell ref="L281:M281"/>
    <mergeCell ref="Q281:R281"/>
    <mergeCell ref="S281:U281"/>
    <mergeCell ref="B273:C273"/>
    <mergeCell ref="D273:E273"/>
    <mergeCell ref="G273:I273"/>
    <mergeCell ref="J273:K273"/>
    <mergeCell ref="Q273:R273"/>
    <mergeCell ref="S273:U273"/>
    <mergeCell ref="B274:C274"/>
    <mergeCell ref="D274:E274"/>
    <mergeCell ref="S274:U274"/>
    <mergeCell ref="B275:C275"/>
    <mergeCell ref="B276:C276"/>
    <mergeCell ref="B278:C278"/>
    <mergeCell ref="D278:E278"/>
    <mergeCell ref="G278:I278"/>
    <mergeCell ref="J278:K278"/>
    <mergeCell ref="L278:M278"/>
    <mergeCell ref="Q278:R278"/>
    <mergeCell ref="S278:U278"/>
    <mergeCell ref="G263:K263"/>
    <mergeCell ref="N263:R263"/>
    <mergeCell ref="S263:U264"/>
    <mergeCell ref="B270:C270"/>
    <mergeCell ref="D270:E270"/>
    <mergeCell ref="G270:I270"/>
    <mergeCell ref="J270:K270"/>
    <mergeCell ref="L270:M270"/>
    <mergeCell ref="S270:U270"/>
    <mergeCell ref="B271:C271"/>
    <mergeCell ref="D271:E271"/>
    <mergeCell ref="G271:I271"/>
    <mergeCell ref="J271:K271"/>
    <mergeCell ref="L271:M271"/>
    <mergeCell ref="Q271:R271"/>
    <mergeCell ref="S271:U271"/>
    <mergeCell ref="B272:C272"/>
    <mergeCell ref="D272:E272"/>
    <mergeCell ref="G272:I272"/>
    <mergeCell ref="J272:K272"/>
    <mergeCell ref="L272:M272"/>
    <mergeCell ref="Q272:R272"/>
    <mergeCell ref="S272:U272"/>
    <mergeCell ref="B240:E240"/>
    <mergeCell ref="J240:K240"/>
    <mergeCell ref="L240:M240"/>
    <mergeCell ref="Q240:R240"/>
    <mergeCell ref="S240:U240"/>
    <mergeCell ref="B243:C243"/>
    <mergeCell ref="D243:E243"/>
    <mergeCell ref="J243:K243"/>
    <mergeCell ref="Q243:R243"/>
    <mergeCell ref="S243:U243"/>
    <mergeCell ref="B244:C244"/>
    <mergeCell ref="D244:E244"/>
    <mergeCell ref="S244:U244"/>
    <mergeCell ref="B246:E246"/>
    <mergeCell ref="B247:E247"/>
    <mergeCell ref="B251:U251"/>
    <mergeCell ref="B252:C253"/>
    <mergeCell ref="D252:E253"/>
    <mergeCell ref="F252:F253"/>
    <mergeCell ref="G252:K252"/>
    <mergeCell ref="N252:R252"/>
    <mergeCell ref="S252:U253"/>
    <mergeCell ref="B236:C236"/>
    <mergeCell ref="D236:E236"/>
    <mergeCell ref="J236:K236"/>
    <mergeCell ref="L236:M236"/>
    <mergeCell ref="Q236:R236"/>
    <mergeCell ref="S236:U236"/>
    <mergeCell ref="B237:C237"/>
    <mergeCell ref="D237:E237"/>
    <mergeCell ref="J237:K237"/>
    <mergeCell ref="L237:M237"/>
    <mergeCell ref="Q237:R237"/>
    <mergeCell ref="S237:U237"/>
    <mergeCell ref="B238:C238"/>
    <mergeCell ref="D238:E238"/>
    <mergeCell ref="J238:K238"/>
    <mergeCell ref="L238:M238"/>
    <mergeCell ref="Q238:R238"/>
    <mergeCell ref="S238:U238"/>
    <mergeCell ref="F199:F200"/>
    <mergeCell ref="G199:K199"/>
    <mergeCell ref="N199:R199"/>
    <mergeCell ref="S199:U200"/>
    <mergeCell ref="J223:K225"/>
    <mergeCell ref="L223:M225"/>
    <mergeCell ref="S223:U225"/>
    <mergeCell ref="S227:U232"/>
    <mergeCell ref="B228:C228"/>
    <mergeCell ref="D228:E228"/>
    <mergeCell ref="J228:K228"/>
    <mergeCell ref="L228:M228"/>
    <mergeCell ref="Q228:R228"/>
    <mergeCell ref="B229:C229"/>
    <mergeCell ref="D229:E229"/>
    <mergeCell ref="J229:K229"/>
    <mergeCell ref="L229:M229"/>
    <mergeCell ref="Q229:R229"/>
    <mergeCell ref="B230:C230"/>
    <mergeCell ref="D230:E230"/>
    <mergeCell ref="J230:K230"/>
    <mergeCell ref="L230:M230"/>
    <mergeCell ref="Q230:R230"/>
    <mergeCell ref="B231:C231"/>
    <mergeCell ref="D231:E231"/>
    <mergeCell ref="J231:K231"/>
    <mergeCell ref="L231:M231"/>
    <mergeCell ref="Q231:R231"/>
    <mergeCell ref="B232:C232"/>
    <mergeCell ref="D232:E232"/>
    <mergeCell ref="J232:K232"/>
    <mergeCell ref="Q232:R232"/>
    <mergeCell ref="B192:C192"/>
    <mergeCell ref="D192:E192"/>
    <mergeCell ref="G192:I192"/>
    <mergeCell ref="J192:K192"/>
    <mergeCell ref="L192:M192"/>
    <mergeCell ref="Q192:R192"/>
    <mergeCell ref="S192:U192"/>
    <mergeCell ref="B193:C193"/>
    <mergeCell ref="D193:E193"/>
    <mergeCell ref="G193:I193"/>
    <mergeCell ref="J193:K193"/>
    <mergeCell ref="L193:M193"/>
    <mergeCell ref="Q193:R193"/>
    <mergeCell ref="S193:U193"/>
    <mergeCell ref="B194:C194"/>
    <mergeCell ref="D194:E194"/>
    <mergeCell ref="G194:H194"/>
    <mergeCell ref="J194:K194"/>
    <mergeCell ref="Q194:R194"/>
    <mergeCell ref="S194:U194"/>
    <mergeCell ref="D175:E175"/>
    <mergeCell ref="S175:U175"/>
    <mergeCell ref="B178:U178"/>
    <mergeCell ref="B179:C180"/>
    <mergeCell ref="D179:E180"/>
    <mergeCell ref="F179:F180"/>
    <mergeCell ref="G179:K179"/>
    <mergeCell ref="N179:R179"/>
    <mergeCell ref="S179:U180"/>
    <mergeCell ref="G189:I189"/>
    <mergeCell ref="B190:C190"/>
    <mergeCell ref="D190:E190"/>
    <mergeCell ref="G190:I190"/>
    <mergeCell ref="J190:K190"/>
    <mergeCell ref="L190:M190"/>
    <mergeCell ref="Q190:R190"/>
    <mergeCell ref="S190:U190"/>
    <mergeCell ref="D162:E162"/>
    <mergeCell ref="S162:U162"/>
    <mergeCell ref="B165:U165"/>
    <mergeCell ref="B166:C167"/>
    <mergeCell ref="D166:E167"/>
    <mergeCell ref="F166:F167"/>
    <mergeCell ref="G166:K166"/>
    <mergeCell ref="N166:R166"/>
    <mergeCell ref="S166:U167"/>
    <mergeCell ref="B172:C172"/>
    <mergeCell ref="D172:E172"/>
    <mergeCell ref="G172:I172"/>
    <mergeCell ref="J172:K172"/>
    <mergeCell ref="L172:M172"/>
    <mergeCell ref="Q172:R172"/>
    <mergeCell ref="S172:U172"/>
    <mergeCell ref="B173:C173"/>
    <mergeCell ref="D173:E173"/>
    <mergeCell ref="G173:I173"/>
    <mergeCell ref="J173:K173"/>
    <mergeCell ref="L173:M173"/>
    <mergeCell ref="Q173:R173"/>
    <mergeCell ref="S173:U173"/>
    <mergeCell ref="F148:F149"/>
    <mergeCell ref="G148:K148"/>
    <mergeCell ref="N148:R148"/>
    <mergeCell ref="S148:U149"/>
    <mergeCell ref="B150:C150"/>
    <mergeCell ref="G150:I150"/>
    <mergeCell ref="G155:H155"/>
    <mergeCell ref="B160:C160"/>
    <mergeCell ref="D160:E160"/>
    <mergeCell ref="G160:I160"/>
    <mergeCell ref="J160:K160"/>
    <mergeCell ref="L160:M160"/>
    <mergeCell ref="Q160:R160"/>
    <mergeCell ref="S160:U160"/>
    <mergeCell ref="B161:C161"/>
    <mergeCell ref="D161:E161"/>
    <mergeCell ref="G161:I161"/>
    <mergeCell ref="J161:K161"/>
    <mergeCell ref="Q161:R161"/>
    <mergeCell ref="S161:U161"/>
    <mergeCell ref="Q270:R270"/>
    <mergeCell ref="S276:U276"/>
    <mergeCell ref="D276:E276"/>
    <mergeCell ref="G276:I276"/>
    <mergeCell ref="J276:K276"/>
    <mergeCell ref="L276:M276"/>
    <mergeCell ref="Q276:R276"/>
    <mergeCell ref="Q274:R274"/>
    <mergeCell ref="J227:K227"/>
    <mergeCell ref="L227:M227"/>
    <mergeCell ref="Q227:R227"/>
    <mergeCell ref="S221:U221"/>
    <mergeCell ref="B222:C222"/>
    <mergeCell ref="D222:E222"/>
    <mergeCell ref="J222:K222"/>
    <mergeCell ref="L222:M222"/>
    <mergeCell ref="Q222:R222"/>
    <mergeCell ref="S222:U222"/>
    <mergeCell ref="B221:C221"/>
    <mergeCell ref="D221:E221"/>
    <mergeCell ref="L267:M267"/>
    <mergeCell ref="Q267:R267"/>
    <mergeCell ref="S265:U265"/>
    <mergeCell ref="B266:C266"/>
    <mergeCell ref="D266:E266"/>
    <mergeCell ref="G266:I266"/>
    <mergeCell ref="D277:E277"/>
    <mergeCell ref="G277:I277"/>
    <mergeCell ref="J277:K277"/>
    <mergeCell ref="L277:M277"/>
    <mergeCell ref="Q277:R277"/>
    <mergeCell ref="S277:U277"/>
    <mergeCell ref="B269:C269"/>
    <mergeCell ref="D169:E169"/>
    <mergeCell ref="G169:I169"/>
    <mergeCell ref="J169:K169"/>
    <mergeCell ref="L169:M169"/>
    <mergeCell ref="Q169:R169"/>
    <mergeCell ref="S169:U169"/>
    <mergeCell ref="D268:E268"/>
    <mergeCell ref="G268:I268"/>
    <mergeCell ref="J268:K268"/>
    <mergeCell ref="L268:M268"/>
    <mergeCell ref="Q268:R268"/>
    <mergeCell ref="S268:U268"/>
    <mergeCell ref="B267:C267"/>
    <mergeCell ref="D267:E267"/>
    <mergeCell ref="G267:I267"/>
    <mergeCell ref="J267:K267"/>
    <mergeCell ref="B168:C168"/>
    <mergeCell ref="D168:E168"/>
    <mergeCell ref="G168:I168"/>
    <mergeCell ref="J168:K168"/>
    <mergeCell ref="L168:M168"/>
    <mergeCell ref="B189:C189"/>
    <mergeCell ref="D189:E189"/>
    <mergeCell ref="J189:K189"/>
    <mergeCell ref="L189:M189"/>
    <mergeCell ref="Q189:R189"/>
    <mergeCell ref="S189:U189"/>
    <mergeCell ref="D275:E275"/>
    <mergeCell ref="G275:I275"/>
    <mergeCell ref="J275:K275"/>
    <mergeCell ref="L275:M275"/>
    <mergeCell ref="Q275:R275"/>
    <mergeCell ref="S275:U275"/>
    <mergeCell ref="L273:M273"/>
    <mergeCell ref="G274:I274"/>
    <mergeCell ref="J274:K274"/>
    <mergeCell ref="L274:M274"/>
    <mergeCell ref="Q269:R269"/>
    <mergeCell ref="S267:U267"/>
    <mergeCell ref="B268:C268"/>
    <mergeCell ref="J266:K266"/>
    <mergeCell ref="L266:M266"/>
    <mergeCell ref="Q266:R266"/>
    <mergeCell ref="S266:U266"/>
    <mergeCell ref="B265:C265"/>
    <mergeCell ref="D265:E265"/>
    <mergeCell ref="G265:I265"/>
    <mergeCell ref="J265:K265"/>
    <mergeCell ref="L265:M265"/>
    <mergeCell ref="Q265:R265"/>
    <mergeCell ref="D269:E269"/>
    <mergeCell ref="G269:I269"/>
    <mergeCell ref="J269:K269"/>
    <mergeCell ref="G264:I264"/>
    <mergeCell ref="J264:K264"/>
    <mergeCell ref="L264:M264"/>
    <mergeCell ref="Q264:R264"/>
    <mergeCell ref="L263:M263"/>
    <mergeCell ref="L269:M269"/>
    <mergeCell ref="S269:U269"/>
    <mergeCell ref="B263:C264"/>
    <mergeCell ref="D263:E264"/>
    <mergeCell ref="F263:F264"/>
    <mergeCell ref="B262:U262"/>
    <mergeCell ref="S254:U254"/>
    <mergeCell ref="B254:C254"/>
    <mergeCell ref="D254:E254"/>
    <mergeCell ref="G254:I254"/>
    <mergeCell ref="J254:K254"/>
    <mergeCell ref="L254:M254"/>
    <mergeCell ref="Q254:R254"/>
    <mergeCell ref="G253:I253"/>
    <mergeCell ref="J253:K253"/>
    <mergeCell ref="L253:M253"/>
    <mergeCell ref="Q253:R253"/>
    <mergeCell ref="L252:M252"/>
    <mergeCell ref="S246:U246"/>
    <mergeCell ref="J247:K247"/>
    <mergeCell ref="L247:M247"/>
    <mergeCell ref="Q247:R247"/>
    <mergeCell ref="S247:U247"/>
    <mergeCell ref="J246:K246"/>
    <mergeCell ref="L246:M246"/>
    <mergeCell ref="Q246:R246"/>
    <mergeCell ref="B245:C245"/>
    <mergeCell ref="D245:E245"/>
    <mergeCell ref="J245:K245"/>
    <mergeCell ref="L245:M245"/>
    <mergeCell ref="Q245:R245"/>
    <mergeCell ref="S245:U245"/>
    <mergeCell ref="L243:M243"/>
    <mergeCell ref="J244:K244"/>
    <mergeCell ref="L244:M244"/>
    <mergeCell ref="Q244:R244"/>
    <mergeCell ref="B234:C234"/>
    <mergeCell ref="D234:E234"/>
    <mergeCell ref="J234:K234"/>
    <mergeCell ref="L234:M234"/>
    <mergeCell ref="Q234:R234"/>
    <mergeCell ref="S234:U234"/>
    <mergeCell ref="L232:M232"/>
    <mergeCell ref="J233:K233"/>
    <mergeCell ref="L233:M233"/>
    <mergeCell ref="Q233:R233"/>
    <mergeCell ref="B233:C233"/>
    <mergeCell ref="D233:E233"/>
    <mergeCell ref="S233:U233"/>
    <mergeCell ref="B235:C235"/>
    <mergeCell ref="D235:E235"/>
    <mergeCell ref="J235:K235"/>
    <mergeCell ref="L235:M235"/>
    <mergeCell ref="Q235:R235"/>
    <mergeCell ref="S235:U235"/>
    <mergeCell ref="B226:C226"/>
    <mergeCell ref="D226:E226"/>
    <mergeCell ref="J226:K226"/>
    <mergeCell ref="L226:M226"/>
    <mergeCell ref="Q226:R226"/>
    <mergeCell ref="S226:U226"/>
    <mergeCell ref="B225:C225"/>
    <mergeCell ref="D225:E225"/>
    <mergeCell ref="Q225:R225"/>
    <mergeCell ref="B224:C224"/>
    <mergeCell ref="D224:E224"/>
    <mergeCell ref="Q224:R224"/>
    <mergeCell ref="B223:C223"/>
    <mergeCell ref="D223:E223"/>
    <mergeCell ref="Q223:R223"/>
    <mergeCell ref="B227:C227"/>
    <mergeCell ref="D227:E227"/>
    <mergeCell ref="J221:K221"/>
    <mergeCell ref="L221:M221"/>
    <mergeCell ref="Q221:R221"/>
    <mergeCell ref="S219:U219"/>
    <mergeCell ref="B220:C220"/>
    <mergeCell ref="D220:E220"/>
    <mergeCell ref="J220:K220"/>
    <mergeCell ref="L220:M220"/>
    <mergeCell ref="Q220:R220"/>
    <mergeCell ref="S220:U220"/>
    <mergeCell ref="B219:C219"/>
    <mergeCell ref="D219:E219"/>
    <mergeCell ref="J219:K219"/>
    <mergeCell ref="L219:M219"/>
    <mergeCell ref="Q219:R219"/>
    <mergeCell ref="S217:U217"/>
    <mergeCell ref="B218:C218"/>
    <mergeCell ref="D218:E218"/>
    <mergeCell ref="J218:K218"/>
    <mergeCell ref="L218:M218"/>
    <mergeCell ref="Q218:R218"/>
    <mergeCell ref="S218:U218"/>
    <mergeCell ref="B217:C217"/>
    <mergeCell ref="D217:E217"/>
    <mergeCell ref="J217:K217"/>
    <mergeCell ref="L217:M217"/>
    <mergeCell ref="Q217:R217"/>
    <mergeCell ref="S215:U215"/>
    <mergeCell ref="B216:C216"/>
    <mergeCell ref="D216:E216"/>
    <mergeCell ref="J216:K216"/>
    <mergeCell ref="L216:M216"/>
    <mergeCell ref="Q216:R216"/>
    <mergeCell ref="S216:U216"/>
    <mergeCell ref="B215:C215"/>
    <mergeCell ref="D215:E215"/>
    <mergeCell ref="J215:K215"/>
    <mergeCell ref="L215:M215"/>
    <mergeCell ref="Q215:R215"/>
    <mergeCell ref="S213:U213"/>
    <mergeCell ref="B214:C214"/>
    <mergeCell ref="D214:E214"/>
    <mergeCell ref="J214:K214"/>
    <mergeCell ref="L214:M214"/>
    <mergeCell ref="Q214:R214"/>
    <mergeCell ref="S214:U214"/>
    <mergeCell ref="B213:C213"/>
    <mergeCell ref="D213:E213"/>
    <mergeCell ref="J213:K213"/>
    <mergeCell ref="L213:M213"/>
    <mergeCell ref="Q213:R213"/>
    <mergeCell ref="S211:U211"/>
    <mergeCell ref="B212:C212"/>
    <mergeCell ref="D212:E212"/>
    <mergeCell ref="J212:K212"/>
    <mergeCell ref="L212:M212"/>
    <mergeCell ref="Q212:R212"/>
    <mergeCell ref="S212:U212"/>
    <mergeCell ref="B211:C211"/>
    <mergeCell ref="D211:E211"/>
    <mergeCell ref="J211:K211"/>
    <mergeCell ref="L211:M211"/>
    <mergeCell ref="Q211:R211"/>
    <mergeCell ref="S209:U209"/>
    <mergeCell ref="B210:C210"/>
    <mergeCell ref="D210:E210"/>
    <mergeCell ref="J210:K210"/>
    <mergeCell ref="L210:M210"/>
    <mergeCell ref="Q210:R210"/>
    <mergeCell ref="S210:U210"/>
    <mergeCell ref="B209:C209"/>
    <mergeCell ref="D209:E209"/>
    <mergeCell ref="J209:K209"/>
    <mergeCell ref="L209:M209"/>
    <mergeCell ref="Q209:R209"/>
    <mergeCell ref="S207:U207"/>
    <mergeCell ref="B208:C208"/>
    <mergeCell ref="D208:E208"/>
    <mergeCell ref="J208:K208"/>
    <mergeCell ref="L208:M208"/>
    <mergeCell ref="Q208:R208"/>
    <mergeCell ref="S208:U208"/>
    <mergeCell ref="B207:C207"/>
    <mergeCell ref="D207:E207"/>
    <mergeCell ref="J207:K207"/>
    <mergeCell ref="L207:M207"/>
    <mergeCell ref="Q207:R207"/>
    <mergeCell ref="S205:U205"/>
    <mergeCell ref="B206:C206"/>
    <mergeCell ref="D206:E206"/>
    <mergeCell ref="J206:K206"/>
    <mergeCell ref="L206:M206"/>
    <mergeCell ref="Q206:R206"/>
    <mergeCell ref="S206:U206"/>
    <mergeCell ref="B205:C205"/>
    <mergeCell ref="D205:E205"/>
    <mergeCell ref="J205:K205"/>
    <mergeCell ref="L205:M205"/>
    <mergeCell ref="Q205:R205"/>
    <mergeCell ref="S203:U203"/>
    <mergeCell ref="B204:C204"/>
    <mergeCell ref="D204:E204"/>
    <mergeCell ref="J204:K204"/>
    <mergeCell ref="L204:M204"/>
    <mergeCell ref="Q204:R204"/>
    <mergeCell ref="S204:U204"/>
    <mergeCell ref="B203:C203"/>
    <mergeCell ref="D203:E203"/>
    <mergeCell ref="J203:K203"/>
    <mergeCell ref="L203:M203"/>
    <mergeCell ref="Q203:R203"/>
    <mergeCell ref="S201:U201"/>
    <mergeCell ref="B202:C202"/>
    <mergeCell ref="D202:E202"/>
    <mergeCell ref="J202:K202"/>
    <mergeCell ref="L202:M202"/>
    <mergeCell ref="Q202:R202"/>
    <mergeCell ref="S202:U202"/>
    <mergeCell ref="B201:C201"/>
    <mergeCell ref="D201:E201"/>
    <mergeCell ref="J201:K201"/>
    <mergeCell ref="L201:M201"/>
    <mergeCell ref="Q201:R201"/>
    <mergeCell ref="V199:W199"/>
    <mergeCell ref="X199:Z199"/>
    <mergeCell ref="G200:I200"/>
    <mergeCell ref="J200:K200"/>
    <mergeCell ref="L200:M200"/>
    <mergeCell ref="Q200:R200"/>
    <mergeCell ref="L199:M199"/>
    <mergeCell ref="B199:C200"/>
    <mergeCell ref="D199:E200"/>
    <mergeCell ref="B198:U198"/>
    <mergeCell ref="L194:M194"/>
    <mergeCell ref="S187:U187"/>
    <mergeCell ref="B188:C188"/>
    <mergeCell ref="D188:E188"/>
    <mergeCell ref="J188:K188"/>
    <mergeCell ref="L188:M188"/>
    <mergeCell ref="Q188:R188"/>
    <mergeCell ref="S188:U188"/>
    <mergeCell ref="B187:C187"/>
    <mergeCell ref="D187:E187"/>
    <mergeCell ref="G187:I187"/>
    <mergeCell ref="J187:K187"/>
    <mergeCell ref="L187:M187"/>
    <mergeCell ref="Q187:R187"/>
    <mergeCell ref="B191:C191"/>
    <mergeCell ref="D191:E191"/>
    <mergeCell ref="G191:I191"/>
    <mergeCell ref="J191:K191"/>
    <mergeCell ref="L191:M191"/>
    <mergeCell ref="Q191:R191"/>
    <mergeCell ref="S191:U191"/>
    <mergeCell ref="S185:U185"/>
    <mergeCell ref="B186:C186"/>
    <mergeCell ref="D186:E186"/>
    <mergeCell ref="G186:I186"/>
    <mergeCell ref="J186:K186"/>
    <mergeCell ref="L186:M186"/>
    <mergeCell ref="Q186:R186"/>
    <mergeCell ref="S186:U186"/>
    <mergeCell ref="B185:C185"/>
    <mergeCell ref="D185:E185"/>
    <mergeCell ref="G185:I185"/>
    <mergeCell ref="J185:K185"/>
    <mergeCell ref="L185:M185"/>
    <mergeCell ref="Q185:R185"/>
    <mergeCell ref="G188:I188"/>
    <mergeCell ref="S183:U183"/>
    <mergeCell ref="B184:C184"/>
    <mergeCell ref="D184:E184"/>
    <mergeCell ref="G184:I184"/>
    <mergeCell ref="J184:K184"/>
    <mergeCell ref="L184:M184"/>
    <mergeCell ref="Q184:R184"/>
    <mergeCell ref="S184:U184"/>
    <mergeCell ref="B183:C183"/>
    <mergeCell ref="D183:E183"/>
    <mergeCell ref="G183:I183"/>
    <mergeCell ref="J183:K183"/>
    <mergeCell ref="L183:M183"/>
    <mergeCell ref="Q183:R183"/>
    <mergeCell ref="S181:U181"/>
    <mergeCell ref="B182:C182"/>
    <mergeCell ref="D182:E182"/>
    <mergeCell ref="G182:I182"/>
    <mergeCell ref="J182:K182"/>
    <mergeCell ref="L182:M182"/>
    <mergeCell ref="Q182:R182"/>
    <mergeCell ref="S182:U182"/>
    <mergeCell ref="B181:C181"/>
    <mergeCell ref="D181:E181"/>
    <mergeCell ref="G181:I181"/>
    <mergeCell ref="J181:K181"/>
    <mergeCell ref="L181:M181"/>
    <mergeCell ref="Q181:R181"/>
    <mergeCell ref="G180:I180"/>
    <mergeCell ref="J180:K180"/>
    <mergeCell ref="L180:M180"/>
    <mergeCell ref="Q180:R180"/>
    <mergeCell ref="L179:M179"/>
    <mergeCell ref="B176:C176"/>
    <mergeCell ref="D176:E176"/>
    <mergeCell ref="G176:I176"/>
    <mergeCell ref="J176:K176"/>
    <mergeCell ref="L176:M176"/>
    <mergeCell ref="Q176:R176"/>
    <mergeCell ref="S176:U176"/>
    <mergeCell ref="L174:M174"/>
    <mergeCell ref="G175:I175"/>
    <mergeCell ref="J175:K175"/>
    <mergeCell ref="L175:M175"/>
    <mergeCell ref="Q175:R175"/>
    <mergeCell ref="S170:U170"/>
    <mergeCell ref="B170:C170"/>
    <mergeCell ref="D170:E170"/>
    <mergeCell ref="G170:I170"/>
    <mergeCell ref="J170:K170"/>
    <mergeCell ref="L170:M170"/>
    <mergeCell ref="Q170:R170"/>
    <mergeCell ref="B171:C171"/>
    <mergeCell ref="D171:E171"/>
    <mergeCell ref="G171:I171"/>
    <mergeCell ref="J171:K171"/>
    <mergeCell ref="L171:M171"/>
    <mergeCell ref="Q171:R171"/>
    <mergeCell ref="S171:U171"/>
    <mergeCell ref="B174:C174"/>
    <mergeCell ref="D174:E174"/>
    <mergeCell ref="G174:I174"/>
    <mergeCell ref="J174:K174"/>
    <mergeCell ref="Q174:R174"/>
    <mergeCell ref="S174:U174"/>
    <mergeCell ref="B175:C175"/>
    <mergeCell ref="Q168:R168"/>
    <mergeCell ref="G167:I167"/>
    <mergeCell ref="J167:K167"/>
    <mergeCell ref="L167:M167"/>
    <mergeCell ref="Q167:R167"/>
    <mergeCell ref="L166:M166"/>
    <mergeCell ref="S164:U164"/>
    <mergeCell ref="B164:C164"/>
    <mergeCell ref="D164:E164"/>
    <mergeCell ref="G164:I164"/>
    <mergeCell ref="J164:K164"/>
    <mergeCell ref="L164:M164"/>
    <mergeCell ref="Q164:R164"/>
    <mergeCell ref="S168:U168"/>
    <mergeCell ref="B169:C169"/>
    <mergeCell ref="B163:C163"/>
    <mergeCell ref="D163:E163"/>
    <mergeCell ref="G163:I163"/>
    <mergeCell ref="J163:K163"/>
    <mergeCell ref="L163:M163"/>
    <mergeCell ref="Q163:R163"/>
    <mergeCell ref="S163:U163"/>
    <mergeCell ref="L161:M161"/>
    <mergeCell ref="G162:I162"/>
    <mergeCell ref="J162:K162"/>
    <mergeCell ref="L162:M162"/>
    <mergeCell ref="Q162:R162"/>
    <mergeCell ref="S158:U158"/>
    <mergeCell ref="B158:C158"/>
    <mergeCell ref="D158:E158"/>
    <mergeCell ref="G158:I158"/>
    <mergeCell ref="J158:K158"/>
    <mergeCell ref="L158:M158"/>
    <mergeCell ref="Q158:R158"/>
    <mergeCell ref="G159:I159"/>
    <mergeCell ref="J159:K159"/>
    <mergeCell ref="L159:M159"/>
    <mergeCell ref="Q159:R159"/>
    <mergeCell ref="S159:U159"/>
    <mergeCell ref="B162:C162"/>
    <mergeCell ref="S156:U156"/>
    <mergeCell ref="B157:C157"/>
    <mergeCell ref="D157:E157"/>
    <mergeCell ref="G157:I157"/>
    <mergeCell ref="J157:K157"/>
    <mergeCell ref="L157:M157"/>
    <mergeCell ref="Q157:R157"/>
    <mergeCell ref="S157:U157"/>
    <mergeCell ref="B156:C156"/>
    <mergeCell ref="D156:E156"/>
    <mergeCell ref="G156:I156"/>
    <mergeCell ref="J156:K156"/>
    <mergeCell ref="L156:M156"/>
    <mergeCell ref="Q156:R156"/>
    <mergeCell ref="B159:C159"/>
    <mergeCell ref="D159:E159"/>
    <mergeCell ref="S154:U154"/>
    <mergeCell ref="B155:C155"/>
    <mergeCell ref="D155:E155"/>
    <mergeCell ref="J155:K155"/>
    <mergeCell ref="L155:M155"/>
    <mergeCell ref="Q155:R155"/>
    <mergeCell ref="S155:U155"/>
    <mergeCell ref="B154:C154"/>
    <mergeCell ref="D154:E154"/>
    <mergeCell ref="G154:I154"/>
    <mergeCell ref="J154:K154"/>
    <mergeCell ref="L154:M154"/>
    <mergeCell ref="Q154:R154"/>
    <mergeCell ref="S152:U152"/>
    <mergeCell ref="B153:C153"/>
    <mergeCell ref="D153:E153"/>
    <mergeCell ref="G153:I153"/>
    <mergeCell ref="J153:K153"/>
    <mergeCell ref="L153:M153"/>
    <mergeCell ref="Q153:R153"/>
    <mergeCell ref="S153:U153"/>
    <mergeCell ref="B152:C152"/>
    <mergeCell ref="D152:E152"/>
    <mergeCell ref="G152:I152"/>
    <mergeCell ref="J152:K152"/>
    <mergeCell ref="L152:M152"/>
    <mergeCell ref="Q152:R152"/>
    <mergeCell ref="S150:U150"/>
    <mergeCell ref="B151:C151"/>
    <mergeCell ref="D151:E151"/>
    <mergeCell ref="G151:I151"/>
    <mergeCell ref="J151:K151"/>
    <mergeCell ref="L151:M151"/>
    <mergeCell ref="Q151:R151"/>
    <mergeCell ref="S151:U151"/>
    <mergeCell ref="D150:E150"/>
    <mergeCell ref="J150:K150"/>
    <mergeCell ref="L150:M150"/>
    <mergeCell ref="Q150:R150"/>
    <mergeCell ref="J149:K149"/>
    <mergeCell ref="L149:M149"/>
    <mergeCell ref="Q149:R149"/>
    <mergeCell ref="L148:M148"/>
    <mergeCell ref="G149:I149"/>
    <mergeCell ref="S146:U146"/>
    <mergeCell ref="B146:C146"/>
    <mergeCell ref="D146:E146"/>
    <mergeCell ref="J146:K146"/>
    <mergeCell ref="L146:M146"/>
    <mergeCell ref="Q146:R146"/>
    <mergeCell ref="B147:U147"/>
    <mergeCell ref="B148:C149"/>
    <mergeCell ref="D148:E149"/>
    <mergeCell ref="B145:C145"/>
    <mergeCell ref="D145:E145"/>
    <mergeCell ref="G145:I145"/>
    <mergeCell ref="J145:K145"/>
    <mergeCell ref="L145:M145"/>
    <mergeCell ref="Q145:R145"/>
    <mergeCell ref="S145:U145"/>
    <mergeCell ref="L143:M143"/>
    <mergeCell ref="G144:I144"/>
    <mergeCell ref="J144:K144"/>
    <mergeCell ref="L144:M144"/>
    <mergeCell ref="Q144:R144"/>
    <mergeCell ref="B143:C143"/>
    <mergeCell ref="D143:E143"/>
    <mergeCell ref="G143:I143"/>
    <mergeCell ref="J143:K143"/>
    <mergeCell ref="Q143:R143"/>
    <mergeCell ref="S143:U143"/>
    <mergeCell ref="B144:C144"/>
    <mergeCell ref="D144:E144"/>
    <mergeCell ref="S144:U144"/>
    <mergeCell ref="B141:C141"/>
    <mergeCell ref="D141:E141"/>
    <mergeCell ref="G141:I141"/>
    <mergeCell ref="J141:K141"/>
    <mergeCell ref="L141:M141"/>
    <mergeCell ref="Q141:R141"/>
    <mergeCell ref="S141:U141"/>
    <mergeCell ref="S139:U139"/>
    <mergeCell ref="B140:C140"/>
    <mergeCell ref="D140:E140"/>
    <mergeCell ref="G140:I140"/>
    <mergeCell ref="J140:K140"/>
    <mergeCell ref="L140:M140"/>
    <mergeCell ref="Q140:R140"/>
    <mergeCell ref="S140:U140"/>
    <mergeCell ref="B139:C139"/>
    <mergeCell ref="D139:E139"/>
    <mergeCell ref="G139:I139"/>
    <mergeCell ref="J139:K139"/>
    <mergeCell ref="L139:M139"/>
    <mergeCell ref="Q139:R139"/>
    <mergeCell ref="B142:C142"/>
    <mergeCell ref="D142:E142"/>
    <mergeCell ref="G142:I142"/>
    <mergeCell ref="J142:K142"/>
    <mergeCell ref="L142:M142"/>
    <mergeCell ref="Q142:R142"/>
    <mergeCell ref="S142:U142"/>
    <mergeCell ref="S137:U137"/>
    <mergeCell ref="B138:C138"/>
    <mergeCell ref="D138:E138"/>
    <mergeCell ref="G138:I138"/>
    <mergeCell ref="J138:K138"/>
    <mergeCell ref="L138:M138"/>
    <mergeCell ref="Q138:R138"/>
    <mergeCell ref="S138:U138"/>
    <mergeCell ref="B137:C137"/>
    <mergeCell ref="D137:E137"/>
    <mergeCell ref="G137:I137"/>
    <mergeCell ref="J137:K137"/>
    <mergeCell ref="L137:M137"/>
    <mergeCell ref="Q137:R137"/>
    <mergeCell ref="S135:U135"/>
    <mergeCell ref="B136:C136"/>
    <mergeCell ref="D136:E136"/>
    <mergeCell ref="G136:I136"/>
    <mergeCell ref="J136:K136"/>
    <mergeCell ref="L136:M136"/>
    <mergeCell ref="Q136:R136"/>
    <mergeCell ref="S136:U136"/>
    <mergeCell ref="B135:C135"/>
    <mergeCell ref="D135:E135"/>
    <mergeCell ref="G135:I135"/>
    <mergeCell ref="J135:K135"/>
    <mergeCell ref="L135:M135"/>
    <mergeCell ref="Q135:R135"/>
    <mergeCell ref="S133:U133"/>
    <mergeCell ref="B134:C134"/>
    <mergeCell ref="D134:E134"/>
    <mergeCell ref="G134:I134"/>
    <mergeCell ref="J134:K134"/>
    <mergeCell ref="L134:M134"/>
    <mergeCell ref="Q134:R134"/>
    <mergeCell ref="S134:U134"/>
    <mergeCell ref="B133:C133"/>
    <mergeCell ref="D133:E133"/>
    <mergeCell ref="G133:I133"/>
    <mergeCell ref="J133:K133"/>
    <mergeCell ref="L133:M133"/>
    <mergeCell ref="Q133:R133"/>
    <mergeCell ref="S131:U131"/>
    <mergeCell ref="B132:C132"/>
    <mergeCell ref="D132:E132"/>
    <mergeCell ref="G132:I132"/>
    <mergeCell ref="J132:K132"/>
    <mergeCell ref="L132:M132"/>
    <mergeCell ref="Q132:R132"/>
    <mergeCell ref="S132:U132"/>
    <mergeCell ref="B131:C131"/>
    <mergeCell ref="D131:E131"/>
    <mergeCell ref="G131:I131"/>
    <mergeCell ref="J131:K131"/>
    <mergeCell ref="L131:M131"/>
    <mergeCell ref="Q131:R131"/>
    <mergeCell ref="S129:U129"/>
    <mergeCell ref="B130:C130"/>
    <mergeCell ref="D130:E130"/>
    <mergeCell ref="G130:I130"/>
    <mergeCell ref="J130:K130"/>
    <mergeCell ref="L130:M130"/>
    <mergeCell ref="Q130:R130"/>
    <mergeCell ref="S130:U130"/>
    <mergeCell ref="B129:C129"/>
    <mergeCell ref="D129:E129"/>
    <mergeCell ref="G129:I129"/>
    <mergeCell ref="J129:K129"/>
    <mergeCell ref="L129:M129"/>
    <mergeCell ref="Q129:R129"/>
    <mergeCell ref="S127:U127"/>
    <mergeCell ref="B128:C128"/>
    <mergeCell ref="D128:E128"/>
    <mergeCell ref="G128:I128"/>
    <mergeCell ref="J128:K128"/>
    <mergeCell ref="L128:M128"/>
    <mergeCell ref="Q128:R128"/>
    <mergeCell ref="S128:U128"/>
    <mergeCell ref="B127:C127"/>
    <mergeCell ref="D127:E127"/>
    <mergeCell ref="G127:I127"/>
    <mergeCell ref="J127:K127"/>
    <mergeCell ref="L127:M127"/>
    <mergeCell ref="Q127:R127"/>
    <mergeCell ref="S125:U125"/>
    <mergeCell ref="B126:C126"/>
    <mergeCell ref="D126:E126"/>
    <mergeCell ref="G126:I126"/>
    <mergeCell ref="J126:K126"/>
    <mergeCell ref="L126:M126"/>
    <mergeCell ref="Q126:R126"/>
    <mergeCell ref="S126:U126"/>
    <mergeCell ref="B125:C125"/>
    <mergeCell ref="D125:E125"/>
    <mergeCell ref="G125:I125"/>
    <mergeCell ref="J125:K125"/>
    <mergeCell ref="L125:M125"/>
    <mergeCell ref="Q125:R125"/>
    <mergeCell ref="S123:U123"/>
    <mergeCell ref="B124:C124"/>
    <mergeCell ref="D124:E124"/>
    <mergeCell ref="G124:I124"/>
    <mergeCell ref="J124:K124"/>
    <mergeCell ref="L124:M124"/>
    <mergeCell ref="Q124:R124"/>
    <mergeCell ref="S124:U124"/>
    <mergeCell ref="B123:C123"/>
    <mergeCell ref="D123:E123"/>
    <mergeCell ref="G123:I123"/>
    <mergeCell ref="J123:K123"/>
    <mergeCell ref="L123:M123"/>
    <mergeCell ref="Q123:R123"/>
    <mergeCell ref="S121:U121"/>
    <mergeCell ref="B122:C122"/>
    <mergeCell ref="D122:E122"/>
    <mergeCell ref="G122:I122"/>
    <mergeCell ref="J122:K122"/>
    <mergeCell ref="L122:M122"/>
    <mergeCell ref="Q122:R122"/>
    <mergeCell ref="S122:U122"/>
    <mergeCell ref="B121:C121"/>
    <mergeCell ref="D121:E121"/>
    <mergeCell ref="G121:I121"/>
    <mergeCell ref="J121:K121"/>
    <mergeCell ref="L121:M121"/>
    <mergeCell ref="Q121:R121"/>
    <mergeCell ref="S119:U119"/>
    <mergeCell ref="B120:C120"/>
    <mergeCell ref="D120:E120"/>
    <mergeCell ref="G120:I120"/>
    <mergeCell ref="J120:K120"/>
    <mergeCell ref="L120:M120"/>
    <mergeCell ref="Q120:R120"/>
    <mergeCell ref="S120:U120"/>
    <mergeCell ref="G118:I118"/>
    <mergeCell ref="J118:K118"/>
    <mergeCell ref="L118:M118"/>
    <mergeCell ref="Q118:R118"/>
    <mergeCell ref="B119:C119"/>
    <mergeCell ref="D119:E119"/>
    <mergeCell ref="G119:I119"/>
    <mergeCell ref="J119:K119"/>
    <mergeCell ref="L119:M119"/>
    <mergeCell ref="Q119:R119"/>
    <mergeCell ref="G114:H114"/>
    <mergeCell ref="Q114:R114"/>
    <mergeCell ref="B116:U116"/>
    <mergeCell ref="B117:C118"/>
    <mergeCell ref="D117:E118"/>
    <mergeCell ref="F117:F118"/>
    <mergeCell ref="G117:K117"/>
    <mergeCell ref="L117:M117"/>
    <mergeCell ref="N117:R117"/>
    <mergeCell ref="S117:U118"/>
    <mergeCell ref="S112:U112"/>
    <mergeCell ref="B113:C113"/>
    <mergeCell ref="D113:E113"/>
    <mergeCell ref="G113:I113"/>
    <mergeCell ref="J113:K113"/>
    <mergeCell ref="L113:M113"/>
    <mergeCell ref="Q113:R113"/>
    <mergeCell ref="S113:U113"/>
    <mergeCell ref="B112:C112"/>
    <mergeCell ref="D112:E112"/>
    <mergeCell ref="G112:I112"/>
    <mergeCell ref="J112:K112"/>
    <mergeCell ref="L112:M112"/>
    <mergeCell ref="Q112:R112"/>
    <mergeCell ref="D110:E110"/>
    <mergeCell ref="G110:H110"/>
    <mergeCell ref="L110:M110"/>
    <mergeCell ref="Q110:R110"/>
    <mergeCell ref="S110:U110"/>
    <mergeCell ref="G111:H111"/>
    <mergeCell ref="Q111:R111"/>
    <mergeCell ref="D111:E111"/>
    <mergeCell ref="D108:E108"/>
    <mergeCell ref="G108:H108"/>
    <mergeCell ref="L108:M108"/>
    <mergeCell ref="Q108:R108"/>
    <mergeCell ref="S108:U108"/>
    <mergeCell ref="D109:E109"/>
    <mergeCell ref="G109:H109"/>
    <mergeCell ref="L109:M109"/>
    <mergeCell ref="Q109:R109"/>
    <mergeCell ref="S109:U109"/>
    <mergeCell ref="D106:E106"/>
    <mergeCell ref="G106:H106"/>
    <mergeCell ref="L106:M106"/>
    <mergeCell ref="Q106:R106"/>
    <mergeCell ref="S106:U106"/>
    <mergeCell ref="D107:E107"/>
    <mergeCell ref="G107:H107"/>
    <mergeCell ref="L107:M107"/>
    <mergeCell ref="Q107:R107"/>
    <mergeCell ref="S107:U107"/>
    <mergeCell ref="D104:E104"/>
    <mergeCell ref="G104:H104"/>
    <mergeCell ref="L104:M104"/>
    <mergeCell ref="Q104:R104"/>
    <mergeCell ref="S104:U104"/>
    <mergeCell ref="D105:E105"/>
    <mergeCell ref="G105:H105"/>
    <mergeCell ref="L105:M105"/>
    <mergeCell ref="Q105:R105"/>
    <mergeCell ref="S105:U105"/>
    <mergeCell ref="D102:E102"/>
    <mergeCell ref="G102:H102"/>
    <mergeCell ref="L102:M102"/>
    <mergeCell ref="Q102:R102"/>
    <mergeCell ref="S102:U102"/>
    <mergeCell ref="D103:E103"/>
    <mergeCell ref="G103:H103"/>
    <mergeCell ref="L103:M103"/>
    <mergeCell ref="Q103:R103"/>
    <mergeCell ref="S103:U103"/>
    <mergeCell ref="D100:E100"/>
    <mergeCell ref="G100:H100"/>
    <mergeCell ref="L100:M100"/>
    <mergeCell ref="Q100:R100"/>
    <mergeCell ref="S100:U100"/>
    <mergeCell ref="D101:E101"/>
    <mergeCell ref="G101:H101"/>
    <mergeCell ref="L101:M101"/>
    <mergeCell ref="Q101:R101"/>
    <mergeCell ref="S101:U101"/>
    <mergeCell ref="D98:E98"/>
    <mergeCell ref="G98:H98"/>
    <mergeCell ref="L98:M98"/>
    <mergeCell ref="Q98:R98"/>
    <mergeCell ref="S98:U98"/>
    <mergeCell ref="D99:E99"/>
    <mergeCell ref="G99:H99"/>
    <mergeCell ref="L99:M99"/>
    <mergeCell ref="Q99:R99"/>
    <mergeCell ref="S99:U99"/>
    <mergeCell ref="D97:E97"/>
    <mergeCell ref="G97:H97"/>
    <mergeCell ref="J97:K97"/>
    <mergeCell ref="L97:M97"/>
    <mergeCell ref="Q97:R97"/>
    <mergeCell ref="S97:U97"/>
    <mergeCell ref="D96:E96"/>
    <mergeCell ref="G96:H96"/>
    <mergeCell ref="J96:K96"/>
    <mergeCell ref="L96:M96"/>
    <mergeCell ref="Q96:R96"/>
    <mergeCell ref="S96:U96"/>
    <mergeCell ref="D95:E95"/>
    <mergeCell ref="G95:H95"/>
    <mergeCell ref="J95:K95"/>
    <mergeCell ref="L95:M95"/>
    <mergeCell ref="Q95:R95"/>
    <mergeCell ref="S95:U95"/>
    <mergeCell ref="D94:E94"/>
    <mergeCell ref="G94:H94"/>
    <mergeCell ref="J94:K94"/>
    <mergeCell ref="L94:M94"/>
    <mergeCell ref="Q94:R94"/>
    <mergeCell ref="S94:U94"/>
    <mergeCell ref="D93:E93"/>
    <mergeCell ref="G93:H93"/>
    <mergeCell ref="J93:K93"/>
    <mergeCell ref="L93:M93"/>
    <mergeCell ref="Q93:R93"/>
    <mergeCell ref="S93:U93"/>
    <mergeCell ref="D92:E92"/>
    <mergeCell ref="G92:H92"/>
    <mergeCell ref="J92:K92"/>
    <mergeCell ref="L92:M92"/>
    <mergeCell ref="Q92:R92"/>
    <mergeCell ref="S92:U92"/>
    <mergeCell ref="D91:E91"/>
    <mergeCell ref="G91:H91"/>
    <mergeCell ref="J91:K91"/>
    <mergeCell ref="L91:M91"/>
    <mergeCell ref="Q91:R91"/>
    <mergeCell ref="S91:U91"/>
    <mergeCell ref="D90:E90"/>
    <mergeCell ref="G90:H90"/>
    <mergeCell ref="J90:K90"/>
    <mergeCell ref="L90:M90"/>
    <mergeCell ref="Q90:R90"/>
    <mergeCell ref="S90:U90"/>
    <mergeCell ref="D89:E89"/>
    <mergeCell ref="G89:H89"/>
    <mergeCell ref="J89:K89"/>
    <mergeCell ref="L89:M89"/>
    <mergeCell ref="Q89:R89"/>
    <mergeCell ref="S89:U89"/>
    <mergeCell ref="D88:E88"/>
    <mergeCell ref="G88:H88"/>
    <mergeCell ref="J88:K88"/>
    <mergeCell ref="L88:M88"/>
    <mergeCell ref="Q88:R88"/>
    <mergeCell ref="S88:U88"/>
    <mergeCell ref="D87:E87"/>
    <mergeCell ref="G87:H87"/>
    <mergeCell ref="J87:K87"/>
    <mergeCell ref="L87:M87"/>
    <mergeCell ref="Q87:R87"/>
    <mergeCell ref="S87:U87"/>
    <mergeCell ref="D86:E86"/>
    <mergeCell ref="G86:H86"/>
    <mergeCell ref="J86:K86"/>
    <mergeCell ref="L86:M86"/>
    <mergeCell ref="Q86:R86"/>
    <mergeCell ref="S86:U86"/>
    <mergeCell ref="S84:U84"/>
    <mergeCell ref="D85:E85"/>
    <mergeCell ref="G85:H85"/>
    <mergeCell ref="J85:K85"/>
    <mergeCell ref="L85:M85"/>
    <mergeCell ref="Q85:R85"/>
    <mergeCell ref="S85:U85"/>
    <mergeCell ref="B84:C84"/>
    <mergeCell ref="D84:E84"/>
    <mergeCell ref="G84:I84"/>
    <mergeCell ref="J84:K84"/>
    <mergeCell ref="L84:M84"/>
    <mergeCell ref="Q84:R84"/>
    <mergeCell ref="D83:E83"/>
    <mergeCell ref="G83:I83"/>
    <mergeCell ref="J83:K83"/>
    <mergeCell ref="L83:M83"/>
    <mergeCell ref="Q83:R83"/>
    <mergeCell ref="S83:U83"/>
    <mergeCell ref="D82:E82"/>
    <mergeCell ref="G82:I82"/>
    <mergeCell ref="J82:K82"/>
    <mergeCell ref="L82:M82"/>
    <mergeCell ref="Q82:R82"/>
    <mergeCell ref="S82:U82"/>
    <mergeCell ref="S80:U80"/>
    <mergeCell ref="B81:C81"/>
    <mergeCell ref="D81:E81"/>
    <mergeCell ref="G81:I81"/>
    <mergeCell ref="J81:K81"/>
    <mergeCell ref="L81:M81"/>
    <mergeCell ref="Q81:R81"/>
    <mergeCell ref="S81:U81"/>
    <mergeCell ref="B80:C80"/>
    <mergeCell ref="D80:E80"/>
    <mergeCell ref="G80:I80"/>
    <mergeCell ref="J80:K80"/>
    <mergeCell ref="L80:M80"/>
    <mergeCell ref="Q80:R80"/>
    <mergeCell ref="S78:U78"/>
    <mergeCell ref="B79:C79"/>
    <mergeCell ref="D79:E79"/>
    <mergeCell ref="G79:I79"/>
    <mergeCell ref="J79:K79"/>
    <mergeCell ref="L79:M79"/>
    <mergeCell ref="Q79:R79"/>
    <mergeCell ref="S79:U79"/>
    <mergeCell ref="B78:C78"/>
    <mergeCell ref="D78:E78"/>
    <mergeCell ref="G78:I78"/>
    <mergeCell ref="J78:K78"/>
    <mergeCell ref="L78:M78"/>
    <mergeCell ref="Q78:R78"/>
    <mergeCell ref="S76:U76"/>
    <mergeCell ref="B77:C77"/>
    <mergeCell ref="D77:E77"/>
    <mergeCell ref="G77:I77"/>
    <mergeCell ref="J77:K77"/>
    <mergeCell ref="L77:M77"/>
    <mergeCell ref="Q77:R77"/>
    <mergeCell ref="S77:U77"/>
    <mergeCell ref="B76:C76"/>
    <mergeCell ref="D76:E76"/>
    <mergeCell ref="G76:I76"/>
    <mergeCell ref="J76:K76"/>
    <mergeCell ref="L76:M76"/>
    <mergeCell ref="Q76:R76"/>
    <mergeCell ref="S74:U74"/>
    <mergeCell ref="B75:C75"/>
    <mergeCell ref="D75:E75"/>
    <mergeCell ref="G75:I75"/>
    <mergeCell ref="J75:K75"/>
    <mergeCell ref="L75:M75"/>
    <mergeCell ref="Q75:R75"/>
    <mergeCell ref="S75:U75"/>
    <mergeCell ref="B74:C74"/>
    <mergeCell ref="D74:E74"/>
    <mergeCell ref="G74:I74"/>
    <mergeCell ref="J74:K74"/>
    <mergeCell ref="L74:M74"/>
    <mergeCell ref="Q74:R74"/>
    <mergeCell ref="S72:U72"/>
    <mergeCell ref="B73:C73"/>
    <mergeCell ref="D73:E73"/>
    <mergeCell ref="G73:I73"/>
    <mergeCell ref="J73:K73"/>
    <mergeCell ref="L73:M73"/>
    <mergeCell ref="Q73:R73"/>
    <mergeCell ref="S73:U73"/>
    <mergeCell ref="B72:C72"/>
    <mergeCell ref="D72:E72"/>
    <mergeCell ref="G72:I72"/>
    <mergeCell ref="J72:K72"/>
    <mergeCell ref="L72:M72"/>
    <mergeCell ref="Q72:R72"/>
    <mergeCell ref="S70:U70"/>
    <mergeCell ref="B71:C71"/>
    <mergeCell ref="D71:E71"/>
    <mergeCell ref="G71:I71"/>
    <mergeCell ref="J71:K71"/>
    <mergeCell ref="L71:M71"/>
    <mergeCell ref="Q71:R71"/>
    <mergeCell ref="S71:U71"/>
    <mergeCell ref="B70:C70"/>
    <mergeCell ref="D70:E70"/>
    <mergeCell ref="G70:I70"/>
    <mergeCell ref="J70:K70"/>
    <mergeCell ref="L70:M70"/>
    <mergeCell ref="Q70:R70"/>
    <mergeCell ref="S68:U68"/>
    <mergeCell ref="B69:C69"/>
    <mergeCell ref="D69:E69"/>
    <mergeCell ref="G69:I69"/>
    <mergeCell ref="J69:K69"/>
    <mergeCell ref="L69:M69"/>
    <mergeCell ref="Q69:R69"/>
    <mergeCell ref="S69:U69"/>
    <mergeCell ref="B68:C68"/>
    <mergeCell ref="D68:E68"/>
    <mergeCell ref="G68:I68"/>
    <mergeCell ref="J68:K68"/>
    <mergeCell ref="L68:M68"/>
    <mergeCell ref="Q68:R68"/>
    <mergeCell ref="S66:U66"/>
    <mergeCell ref="B67:C67"/>
    <mergeCell ref="D67:E67"/>
    <mergeCell ref="G67:I67"/>
    <mergeCell ref="J67:K67"/>
    <mergeCell ref="L67:M67"/>
    <mergeCell ref="Q67:R67"/>
    <mergeCell ref="S67:U67"/>
    <mergeCell ref="B66:C66"/>
    <mergeCell ref="D66:E66"/>
    <mergeCell ref="G66:I66"/>
    <mergeCell ref="J66:K66"/>
    <mergeCell ref="L66:M66"/>
    <mergeCell ref="Q66:R66"/>
    <mergeCell ref="S64:U64"/>
    <mergeCell ref="B65:C65"/>
    <mergeCell ref="D65:E65"/>
    <mergeCell ref="G65:I65"/>
    <mergeCell ref="J65:K65"/>
    <mergeCell ref="L65:M65"/>
    <mergeCell ref="Q65:R65"/>
    <mergeCell ref="S65:U65"/>
    <mergeCell ref="B64:C64"/>
    <mergeCell ref="D64:E64"/>
    <mergeCell ref="G64:I64"/>
    <mergeCell ref="J64:K64"/>
    <mergeCell ref="L64:M64"/>
    <mergeCell ref="Q64:R64"/>
    <mergeCell ref="S62:U62"/>
    <mergeCell ref="B63:C63"/>
    <mergeCell ref="D63:E63"/>
    <mergeCell ref="G63:I63"/>
    <mergeCell ref="J63:K63"/>
    <mergeCell ref="L63:M63"/>
    <mergeCell ref="Q63:R63"/>
    <mergeCell ref="S63:U63"/>
    <mergeCell ref="B62:C62"/>
    <mergeCell ref="D62:E62"/>
    <mergeCell ref="G62:I62"/>
    <mergeCell ref="J62:K62"/>
    <mergeCell ref="L62:M62"/>
    <mergeCell ref="Q62:R62"/>
    <mergeCell ref="S60:U60"/>
    <mergeCell ref="B61:C61"/>
    <mergeCell ref="D61:E61"/>
    <mergeCell ref="G61:I61"/>
    <mergeCell ref="J61:K61"/>
    <mergeCell ref="L61:M61"/>
    <mergeCell ref="Q61:R61"/>
    <mergeCell ref="S61:U61"/>
    <mergeCell ref="B60:C60"/>
    <mergeCell ref="D60:E60"/>
    <mergeCell ref="G60:I60"/>
    <mergeCell ref="J60:K60"/>
    <mergeCell ref="L60:M60"/>
    <mergeCell ref="Q60:R60"/>
    <mergeCell ref="S58:U58"/>
    <mergeCell ref="B59:C59"/>
    <mergeCell ref="D59:E59"/>
    <mergeCell ref="G59:I59"/>
    <mergeCell ref="J59:K59"/>
    <mergeCell ref="L59:M59"/>
    <mergeCell ref="Q59:R59"/>
    <mergeCell ref="S59:U59"/>
    <mergeCell ref="B58:C58"/>
    <mergeCell ref="D58:E58"/>
    <mergeCell ref="G58:I58"/>
    <mergeCell ref="J58:K58"/>
    <mergeCell ref="L58:M58"/>
    <mergeCell ref="Q58:R58"/>
    <mergeCell ref="S56:U56"/>
    <mergeCell ref="B57:C57"/>
    <mergeCell ref="D57:E57"/>
    <mergeCell ref="G57:I57"/>
    <mergeCell ref="J57:K57"/>
    <mergeCell ref="L57:M57"/>
    <mergeCell ref="Q57:R57"/>
    <mergeCell ref="S57:U57"/>
    <mergeCell ref="B56:C56"/>
    <mergeCell ref="D56:E56"/>
    <mergeCell ref="G56:I56"/>
    <mergeCell ref="J56:K56"/>
    <mergeCell ref="L56:M56"/>
    <mergeCell ref="Q56:R56"/>
    <mergeCell ref="S54:U54"/>
    <mergeCell ref="B55:C55"/>
    <mergeCell ref="D55:E55"/>
    <mergeCell ref="G55:I55"/>
    <mergeCell ref="J55:K55"/>
    <mergeCell ref="L55:M55"/>
    <mergeCell ref="Q55:R55"/>
    <mergeCell ref="S55:U55"/>
    <mergeCell ref="B54:C54"/>
    <mergeCell ref="D54:E54"/>
    <mergeCell ref="G54:I54"/>
    <mergeCell ref="J54:K54"/>
    <mergeCell ref="L54:M54"/>
    <mergeCell ref="Q54:R54"/>
    <mergeCell ref="S52:U52"/>
    <mergeCell ref="B53:C53"/>
    <mergeCell ref="D53:E53"/>
    <mergeCell ref="G53:I53"/>
    <mergeCell ref="J53:K53"/>
    <mergeCell ref="L53:M53"/>
    <mergeCell ref="Q53:R53"/>
    <mergeCell ref="S53:U53"/>
    <mergeCell ref="B52:C52"/>
    <mergeCell ref="D52:E52"/>
    <mergeCell ref="G52:I52"/>
    <mergeCell ref="J52:K52"/>
    <mergeCell ref="L52:M52"/>
    <mergeCell ref="Q52:R52"/>
    <mergeCell ref="S50:U50"/>
    <mergeCell ref="B51:C51"/>
    <mergeCell ref="D51:E51"/>
    <mergeCell ref="G51:I51"/>
    <mergeCell ref="J51:K51"/>
    <mergeCell ref="L51:M51"/>
    <mergeCell ref="Q51:R51"/>
    <mergeCell ref="S51:U51"/>
    <mergeCell ref="B50:C50"/>
    <mergeCell ref="D50:E50"/>
    <mergeCell ref="G50:I50"/>
    <mergeCell ref="J50:K50"/>
    <mergeCell ref="L50:M50"/>
    <mergeCell ref="Q50:R50"/>
    <mergeCell ref="S48:U48"/>
    <mergeCell ref="B49:C49"/>
    <mergeCell ref="D49:E49"/>
    <mergeCell ref="G49:I49"/>
    <mergeCell ref="J49:K49"/>
    <mergeCell ref="L49:M49"/>
    <mergeCell ref="Q49:R49"/>
    <mergeCell ref="S49:U49"/>
    <mergeCell ref="B48:C48"/>
    <mergeCell ref="D48:E48"/>
    <mergeCell ref="G48:I48"/>
    <mergeCell ref="J48:K48"/>
    <mergeCell ref="L48:M48"/>
    <mergeCell ref="Q48:R48"/>
    <mergeCell ref="S46:U46"/>
    <mergeCell ref="B47:C47"/>
    <mergeCell ref="D47:E47"/>
    <mergeCell ref="G47:I47"/>
    <mergeCell ref="J47:K47"/>
    <mergeCell ref="L47:M47"/>
    <mergeCell ref="Q47:R47"/>
    <mergeCell ref="S47:U47"/>
    <mergeCell ref="B46:C46"/>
    <mergeCell ref="D46:E46"/>
    <mergeCell ref="G46:I46"/>
    <mergeCell ref="J46:K46"/>
    <mergeCell ref="L46:M46"/>
    <mergeCell ref="Q46:R46"/>
    <mergeCell ref="S44:U44"/>
    <mergeCell ref="B45:C45"/>
    <mergeCell ref="D45:E45"/>
    <mergeCell ref="G45:I45"/>
    <mergeCell ref="J45:K45"/>
    <mergeCell ref="L45:M45"/>
    <mergeCell ref="Q45:R45"/>
    <mergeCell ref="S45:U45"/>
    <mergeCell ref="B44:C44"/>
    <mergeCell ref="D44:E44"/>
    <mergeCell ref="G44:I44"/>
    <mergeCell ref="J44:K44"/>
    <mergeCell ref="L44:M44"/>
    <mergeCell ref="Q44:R44"/>
    <mergeCell ref="S42:U42"/>
    <mergeCell ref="B43:C43"/>
    <mergeCell ref="D43:E43"/>
    <mergeCell ref="G43:I43"/>
    <mergeCell ref="J43:K43"/>
    <mergeCell ref="L43:M43"/>
    <mergeCell ref="Q43:R43"/>
    <mergeCell ref="S43:U43"/>
    <mergeCell ref="B42:C42"/>
    <mergeCell ref="D42:E42"/>
    <mergeCell ref="G42:I42"/>
    <mergeCell ref="J42:K42"/>
    <mergeCell ref="L42:M42"/>
    <mergeCell ref="Q42:R42"/>
    <mergeCell ref="S40:U40"/>
    <mergeCell ref="B41:C41"/>
    <mergeCell ref="D41:E41"/>
    <mergeCell ref="G41:I41"/>
    <mergeCell ref="J41:K41"/>
    <mergeCell ref="L41:M41"/>
    <mergeCell ref="Q41:R41"/>
    <mergeCell ref="S41:U41"/>
    <mergeCell ref="B40:C40"/>
    <mergeCell ref="D40:E40"/>
    <mergeCell ref="G40:I40"/>
    <mergeCell ref="J40:K40"/>
    <mergeCell ref="L40:M40"/>
    <mergeCell ref="Q40:R40"/>
    <mergeCell ref="S38:U38"/>
    <mergeCell ref="B39:C39"/>
    <mergeCell ref="D39:E39"/>
    <mergeCell ref="G39:I39"/>
    <mergeCell ref="J39:K39"/>
    <mergeCell ref="L39:M39"/>
    <mergeCell ref="Q39:R39"/>
    <mergeCell ref="S39:U39"/>
    <mergeCell ref="B38:C38"/>
    <mergeCell ref="D38:E38"/>
    <mergeCell ref="G38:I38"/>
    <mergeCell ref="J38:K38"/>
    <mergeCell ref="L38:M38"/>
    <mergeCell ref="Q38:R38"/>
    <mergeCell ref="S36:U36"/>
    <mergeCell ref="B37:C37"/>
    <mergeCell ref="D37:E37"/>
    <mergeCell ref="G37:I37"/>
    <mergeCell ref="J37:K37"/>
    <mergeCell ref="L37:M37"/>
    <mergeCell ref="Q37:R37"/>
    <mergeCell ref="S37:U37"/>
    <mergeCell ref="B36:C36"/>
    <mergeCell ref="D36:E36"/>
    <mergeCell ref="G36:I36"/>
    <mergeCell ref="J36:K36"/>
    <mergeCell ref="L36:M36"/>
    <mergeCell ref="Q36:R36"/>
    <mergeCell ref="S34:U34"/>
    <mergeCell ref="B35:C35"/>
    <mergeCell ref="D35:E35"/>
    <mergeCell ref="G35:I35"/>
    <mergeCell ref="J35:K35"/>
    <mergeCell ref="L35:M35"/>
    <mergeCell ref="Q35:R35"/>
    <mergeCell ref="S35:U35"/>
    <mergeCell ref="B34:C34"/>
    <mergeCell ref="D34:E34"/>
    <mergeCell ref="G34:I34"/>
    <mergeCell ref="J34:K34"/>
    <mergeCell ref="L34:M34"/>
    <mergeCell ref="Q34:R34"/>
    <mergeCell ref="S32:U32"/>
    <mergeCell ref="B33:C33"/>
    <mergeCell ref="D33:E33"/>
    <mergeCell ref="G33:I33"/>
    <mergeCell ref="J33:K33"/>
    <mergeCell ref="L33:M33"/>
    <mergeCell ref="Q33:R33"/>
    <mergeCell ref="S33:U33"/>
    <mergeCell ref="B32:C32"/>
    <mergeCell ref="D32:E32"/>
    <mergeCell ref="G32:I32"/>
    <mergeCell ref="J32:K32"/>
    <mergeCell ref="L32:M32"/>
    <mergeCell ref="Q32:R32"/>
    <mergeCell ref="S30:U30"/>
    <mergeCell ref="B31:C31"/>
    <mergeCell ref="D31:E31"/>
    <mergeCell ref="G31:I31"/>
    <mergeCell ref="J31:K31"/>
    <mergeCell ref="L31:M31"/>
    <mergeCell ref="Q31:R31"/>
    <mergeCell ref="S31:U31"/>
    <mergeCell ref="B30:C30"/>
    <mergeCell ref="D30:E30"/>
    <mergeCell ref="G30:I30"/>
    <mergeCell ref="J30:K30"/>
    <mergeCell ref="L30:M30"/>
    <mergeCell ref="Q30:R30"/>
    <mergeCell ref="S28:U28"/>
    <mergeCell ref="B29:C29"/>
    <mergeCell ref="D29:E29"/>
    <mergeCell ref="G29:I29"/>
    <mergeCell ref="J29:K29"/>
    <mergeCell ref="L29:M29"/>
    <mergeCell ref="Q29:R29"/>
    <mergeCell ref="S29:U29"/>
    <mergeCell ref="B28:C28"/>
    <mergeCell ref="D28:E28"/>
    <mergeCell ref="G28:I28"/>
    <mergeCell ref="J28:K28"/>
    <mergeCell ref="L28:M28"/>
    <mergeCell ref="Q28:R28"/>
    <mergeCell ref="S26:U26"/>
    <mergeCell ref="B27:C27"/>
    <mergeCell ref="D27:E27"/>
    <mergeCell ref="G27:I27"/>
    <mergeCell ref="J27:K27"/>
    <mergeCell ref="L27:M27"/>
    <mergeCell ref="Q27:R27"/>
    <mergeCell ref="S27:U27"/>
    <mergeCell ref="B26:C26"/>
    <mergeCell ref="D26:E26"/>
    <mergeCell ref="G26:I26"/>
    <mergeCell ref="J26:K26"/>
    <mergeCell ref="L26:M26"/>
    <mergeCell ref="Q26:R26"/>
    <mergeCell ref="S24:U24"/>
    <mergeCell ref="B25:C25"/>
    <mergeCell ref="D25:E25"/>
    <mergeCell ref="G25:I25"/>
    <mergeCell ref="J25:K25"/>
    <mergeCell ref="L25:M25"/>
    <mergeCell ref="Q25:R25"/>
    <mergeCell ref="S25:U25"/>
    <mergeCell ref="B24:C24"/>
    <mergeCell ref="D24:E24"/>
    <mergeCell ref="G24:I24"/>
    <mergeCell ref="J24:K24"/>
    <mergeCell ref="L24:M24"/>
    <mergeCell ref="Q24:R24"/>
    <mergeCell ref="S22:U22"/>
    <mergeCell ref="B23:C23"/>
    <mergeCell ref="D23:E23"/>
    <mergeCell ref="G23:I23"/>
    <mergeCell ref="J23:K23"/>
    <mergeCell ref="L23:M23"/>
    <mergeCell ref="Q23:R23"/>
    <mergeCell ref="S23:U23"/>
    <mergeCell ref="B22:C22"/>
    <mergeCell ref="D22:E22"/>
    <mergeCell ref="G22:I22"/>
    <mergeCell ref="J22:K22"/>
    <mergeCell ref="L22:M22"/>
    <mergeCell ref="Q22:R22"/>
    <mergeCell ref="S20:U20"/>
    <mergeCell ref="B21:C21"/>
    <mergeCell ref="D21:E21"/>
    <mergeCell ref="G21:I21"/>
    <mergeCell ref="J21:K21"/>
    <mergeCell ref="L21:M21"/>
    <mergeCell ref="Q21:R21"/>
    <mergeCell ref="S21:U21"/>
    <mergeCell ref="B20:C20"/>
    <mergeCell ref="D20:E20"/>
    <mergeCell ref="G20:I20"/>
    <mergeCell ref="J20:K20"/>
    <mergeCell ref="L20:M20"/>
    <mergeCell ref="Q20:R20"/>
    <mergeCell ref="S18:U18"/>
    <mergeCell ref="B19:C19"/>
    <mergeCell ref="D19:E19"/>
    <mergeCell ref="G19:I19"/>
    <mergeCell ref="J19:K19"/>
    <mergeCell ref="L19:M19"/>
    <mergeCell ref="Q19:R19"/>
    <mergeCell ref="S19:U19"/>
    <mergeCell ref="B18:C18"/>
    <mergeCell ref="D18:E18"/>
    <mergeCell ref="G18:I18"/>
    <mergeCell ref="J18:K18"/>
    <mergeCell ref="L18:M18"/>
    <mergeCell ref="Q18:R18"/>
    <mergeCell ref="S16:U16"/>
    <mergeCell ref="B17:C17"/>
    <mergeCell ref="D17:E17"/>
    <mergeCell ref="G17:I17"/>
    <mergeCell ref="J17:K17"/>
    <mergeCell ref="L17:M17"/>
    <mergeCell ref="Q17:R17"/>
    <mergeCell ref="S17:U17"/>
    <mergeCell ref="B16:C16"/>
    <mergeCell ref="D16:E16"/>
    <mergeCell ref="G16:I16"/>
    <mergeCell ref="J16:K16"/>
    <mergeCell ref="L16:M16"/>
    <mergeCell ref="Q16:R16"/>
    <mergeCell ref="S14:U14"/>
    <mergeCell ref="B15:C15"/>
    <mergeCell ref="D15:E15"/>
    <mergeCell ref="G15:I15"/>
    <mergeCell ref="J15:K15"/>
    <mergeCell ref="L15:M15"/>
    <mergeCell ref="Q15:R15"/>
    <mergeCell ref="S15:U15"/>
    <mergeCell ref="B14:C14"/>
    <mergeCell ref="D14:E14"/>
    <mergeCell ref="G14:I14"/>
    <mergeCell ref="J14:K14"/>
    <mergeCell ref="L14:M14"/>
    <mergeCell ref="Q14:R14"/>
    <mergeCell ref="B13:C13"/>
    <mergeCell ref="D13:E13"/>
    <mergeCell ref="G13:I13"/>
    <mergeCell ref="J13:K13"/>
    <mergeCell ref="L13:M13"/>
    <mergeCell ref="Q13:R13"/>
    <mergeCell ref="B12:C12"/>
    <mergeCell ref="D12:E12"/>
    <mergeCell ref="G12:I12"/>
    <mergeCell ref="J12:K12"/>
    <mergeCell ref="L12:M12"/>
    <mergeCell ref="Q12:R12"/>
    <mergeCell ref="B11:C11"/>
    <mergeCell ref="D11:E11"/>
    <mergeCell ref="G11:I11"/>
    <mergeCell ref="J11:K11"/>
    <mergeCell ref="L11:M11"/>
    <mergeCell ref="Q11:R11"/>
    <mergeCell ref="S9:U9"/>
    <mergeCell ref="B10:C10"/>
    <mergeCell ref="D10:E10"/>
    <mergeCell ref="G10:I10"/>
    <mergeCell ref="J10:K10"/>
    <mergeCell ref="L10:M10"/>
    <mergeCell ref="Q10:R10"/>
    <mergeCell ref="S10:U10"/>
    <mergeCell ref="B9:C9"/>
    <mergeCell ref="D9:E9"/>
    <mergeCell ref="G9:I9"/>
    <mergeCell ref="J9:K9"/>
    <mergeCell ref="L9:M9"/>
    <mergeCell ref="Q9:R9"/>
    <mergeCell ref="B1:U1"/>
    <mergeCell ref="B2:U2"/>
    <mergeCell ref="B3:U3"/>
    <mergeCell ref="B4:C5"/>
    <mergeCell ref="D4:E5"/>
    <mergeCell ref="F4:F5"/>
    <mergeCell ref="G4:K4"/>
    <mergeCell ref="L4:M4"/>
    <mergeCell ref="N4:R4"/>
    <mergeCell ref="S4:U5"/>
    <mergeCell ref="B8:C8"/>
    <mergeCell ref="D8:E8"/>
    <mergeCell ref="G8:I8"/>
    <mergeCell ref="J8:K8"/>
    <mergeCell ref="L8:M8"/>
    <mergeCell ref="Q8:R8"/>
    <mergeCell ref="B7:C7"/>
    <mergeCell ref="D7:E7"/>
    <mergeCell ref="G7:I7"/>
    <mergeCell ref="J7:K7"/>
    <mergeCell ref="L7:M7"/>
    <mergeCell ref="Q7:R7"/>
    <mergeCell ref="G5:I5"/>
    <mergeCell ref="J5:K5"/>
    <mergeCell ref="L5:M5"/>
    <mergeCell ref="Q5:R5"/>
    <mergeCell ref="B6:C6"/>
    <mergeCell ref="D6:E6"/>
    <mergeCell ref="G6:I6"/>
    <mergeCell ref="J6:K6"/>
    <mergeCell ref="L6:M6"/>
    <mergeCell ref="Q6:R6"/>
  </mergeCells>
  <hyperlinks>
    <hyperlink ref="Q244:R244" r:id="rId1" display="..\..\Varios\2019-10-07 Cálculos incumplimiento fondeo Ambiental.xlsx" xr:uid="{8B02C0C1-256A-47D8-9E90-FCC4CCEDE606}"/>
  </hyperlinks>
  <pageMargins left="0.70866141732283472" right="0.70866141732283472" top="0.74803149606299213" bottom="0.74803149606299213" header="0.31496062992125984" footer="0.31496062992125984"/>
  <pageSetup paperSize="9" scale="33" fitToHeight="0" orientation="portrait"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L69"/>
  <sheetViews>
    <sheetView view="pageBreakPreview" zoomScale="85" zoomScaleNormal="85" zoomScaleSheetLayoutView="85" workbookViewId="0">
      <selection activeCell="A70" sqref="A70"/>
    </sheetView>
  </sheetViews>
  <sheetFormatPr baseColWidth="10" defaultColWidth="11.5703125" defaultRowHeight="15" x14ac:dyDescent="0.25"/>
  <cols>
    <col min="1" max="6" width="11.5703125" style="129"/>
    <col min="7" max="7" width="5.5703125" style="129" customWidth="1"/>
    <col min="8" max="8" width="19.7109375" style="129" customWidth="1"/>
    <col min="9" max="10" width="11.5703125" style="129"/>
    <col min="11" max="11" width="19.28515625" style="129" customWidth="1"/>
    <col min="12" max="16384" width="11.5703125" style="129"/>
  </cols>
  <sheetData>
    <row r="1" spans="1:12" ht="15" customHeight="1" x14ac:dyDescent="0.25">
      <c r="A1" s="919" t="s">
        <v>386</v>
      </c>
      <c r="B1" s="920"/>
      <c r="C1" s="920"/>
      <c r="D1" s="920"/>
      <c r="E1" s="920"/>
      <c r="F1" s="920"/>
      <c r="G1" s="920"/>
      <c r="H1" s="920"/>
      <c r="I1" s="920"/>
      <c r="J1" s="920"/>
      <c r="K1" s="921"/>
    </row>
    <row r="2" spans="1:12" ht="15" customHeight="1" x14ac:dyDescent="0.25">
      <c r="A2" s="922"/>
      <c r="B2" s="923"/>
      <c r="C2" s="923"/>
      <c r="D2" s="923"/>
      <c r="E2" s="923"/>
      <c r="F2" s="923"/>
      <c r="G2" s="923"/>
      <c r="H2" s="923"/>
      <c r="I2" s="923"/>
      <c r="J2" s="923"/>
      <c r="K2" s="924"/>
    </row>
    <row r="3" spans="1:12" ht="51.75" customHeight="1" x14ac:dyDescent="0.25">
      <c r="A3" s="925" t="s">
        <v>434</v>
      </c>
      <c r="B3" s="926"/>
      <c r="C3" s="926"/>
      <c r="D3" s="927"/>
      <c r="E3" s="157">
        <v>43999</v>
      </c>
      <c r="F3" s="925" t="s">
        <v>435</v>
      </c>
      <c r="G3" s="926"/>
      <c r="H3" s="927"/>
      <c r="I3" s="928">
        <v>44006</v>
      </c>
      <c r="J3" s="929"/>
      <c r="K3" s="930"/>
    </row>
    <row r="4" spans="1:12" ht="20.25" customHeight="1" x14ac:dyDescent="0.25">
      <c r="A4" s="931" t="s">
        <v>384</v>
      </c>
      <c r="B4" s="932"/>
      <c r="C4" s="932"/>
      <c r="D4" s="932"/>
      <c r="E4" s="932"/>
      <c r="F4" s="932"/>
      <c r="G4" s="933"/>
      <c r="H4" s="164" t="s">
        <v>709</v>
      </c>
      <c r="I4" s="164" t="s">
        <v>2</v>
      </c>
      <c r="J4" s="937" t="s">
        <v>0</v>
      </c>
      <c r="K4" s="938"/>
    </row>
    <row r="5" spans="1:12" ht="18.75" customHeight="1" x14ac:dyDescent="0.25">
      <c r="A5" s="934"/>
      <c r="B5" s="935"/>
      <c r="C5" s="935"/>
      <c r="D5" s="935"/>
      <c r="E5" s="935"/>
      <c r="F5" s="935"/>
      <c r="G5" s="936"/>
      <c r="H5" s="131" t="s">
        <v>710</v>
      </c>
      <c r="I5" s="164">
        <v>2</v>
      </c>
      <c r="J5" s="937" t="s">
        <v>436</v>
      </c>
      <c r="K5" s="938"/>
    </row>
    <row r="6" spans="1:12" ht="24" customHeight="1" x14ac:dyDescent="0.25">
      <c r="A6" s="939" t="s">
        <v>644</v>
      </c>
      <c r="B6" s="940"/>
      <c r="C6" s="940"/>
      <c r="D6" s="940"/>
      <c r="E6" s="940"/>
      <c r="F6" s="941"/>
      <c r="G6" s="939" t="s">
        <v>645</v>
      </c>
      <c r="H6" s="940"/>
      <c r="I6" s="940"/>
      <c r="J6" s="940"/>
      <c r="K6" s="941"/>
    </row>
    <row r="7" spans="1:12" x14ac:dyDescent="0.25">
      <c r="A7" s="939"/>
      <c r="B7" s="940"/>
      <c r="C7" s="940"/>
      <c r="D7" s="940"/>
      <c r="E7" s="940"/>
      <c r="F7" s="941"/>
      <c r="G7" s="939"/>
      <c r="H7" s="940"/>
      <c r="I7" s="940"/>
      <c r="J7" s="940"/>
      <c r="K7" s="941"/>
    </row>
    <row r="8" spans="1:12" x14ac:dyDescent="0.25">
      <c r="A8" s="939"/>
      <c r="B8" s="940"/>
      <c r="C8" s="940"/>
      <c r="D8" s="940"/>
      <c r="E8" s="940"/>
      <c r="F8" s="941"/>
      <c r="G8" s="939"/>
      <c r="H8" s="940"/>
      <c r="I8" s="940"/>
      <c r="J8" s="940"/>
      <c r="K8" s="941"/>
    </row>
    <row r="9" spans="1:12" ht="15" customHeight="1" x14ac:dyDescent="0.25">
      <c r="A9" s="939"/>
      <c r="B9" s="940"/>
      <c r="C9" s="940"/>
      <c r="D9" s="940"/>
      <c r="E9" s="940"/>
      <c r="F9" s="941"/>
      <c r="G9" s="939"/>
      <c r="H9" s="940"/>
      <c r="I9" s="940"/>
      <c r="J9" s="940"/>
      <c r="K9" s="941"/>
    </row>
    <row r="10" spans="1:12" ht="15" customHeight="1" x14ac:dyDescent="0.25">
      <c r="A10" s="939"/>
      <c r="B10" s="940"/>
      <c r="C10" s="940"/>
      <c r="D10" s="940"/>
      <c r="E10" s="940"/>
      <c r="F10" s="941"/>
      <c r="G10" s="939"/>
      <c r="H10" s="940"/>
      <c r="I10" s="940"/>
      <c r="J10" s="940"/>
      <c r="K10" s="941"/>
    </row>
    <row r="11" spans="1:12" ht="15" customHeight="1" x14ac:dyDescent="0.25">
      <c r="A11" s="939"/>
      <c r="B11" s="940"/>
      <c r="C11" s="940"/>
      <c r="D11" s="940"/>
      <c r="E11" s="940"/>
      <c r="F11" s="941"/>
      <c r="G11" s="939"/>
      <c r="H11" s="940"/>
      <c r="I11" s="940"/>
      <c r="J11" s="940"/>
      <c r="K11" s="941"/>
    </row>
    <row r="12" spans="1:12" ht="15" customHeight="1" x14ac:dyDescent="0.25">
      <c r="A12" s="939"/>
      <c r="B12" s="940"/>
      <c r="C12" s="940"/>
      <c r="D12" s="940"/>
      <c r="E12" s="940"/>
      <c r="F12" s="941"/>
      <c r="G12" s="939"/>
      <c r="H12" s="940"/>
      <c r="I12" s="940"/>
      <c r="J12" s="940"/>
      <c r="K12" s="941"/>
      <c r="L12" s="129" t="s">
        <v>775</v>
      </c>
    </row>
    <row r="13" spans="1:12" ht="15" customHeight="1" x14ac:dyDescent="0.25">
      <c r="A13" s="939"/>
      <c r="B13" s="940"/>
      <c r="C13" s="940"/>
      <c r="D13" s="940"/>
      <c r="E13" s="940"/>
      <c r="F13" s="941"/>
      <c r="G13" s="939"/>
      <c r="H13" s="940"/>
      <c r="I13" s="940"/>
      <c r="J13" s="940"/>
      <c r="K13" s="941"/>
    </row>
    <row r="14" spans="1:12" ht="15" customHeight="1" x14ac:dyDescent="0.25">
      <c r="A14" s="939"/>
      <c r="B14" s="940"/>
      <c r="C14" s="940"/>
      <c r="D14" s="940"/>
      <c r="E14" s="940"/>
      <c r="F14" s="941"/>
      <c r="G14" s="939"/>
      <c r="H14" s="940"/>
      <c r="I14" s="940"/>
      <c r="J14" s="940"/>
      <c r="K14" s="941"/>
    </row>
    <row r="15" spans="1:12" ht="15" customHeight="1" x14ac:dyDescent="0.25">
      <c r="A15" s="939"/>
      <c r="B15" s="940"/>
      <c r="C15" s="940"/>
      <c r="D15" s="940"/>
      <c r="E15" s="940"/>
      <c r="F15" s="941"/>
      <c r="G15" s="939"/>
      <c r="H15" s="940"/>
      <c r="I15" s="940"/>
      <c r="J15" s="940"/>
      <c r="K15" s="941"/>
    </row>
    <row r="16" spans="1:12" ht="15" customHeight="1" x14ac:dyDescent="0.25">
      <c r="A16" s="939"/>
      <c r="B16" s="940"/>
      <c r="C16" s="940"/>
      <c r="D16" s="940"/>
      <c r="E16" s="940"/>
      <c r="F16" s="941"/>
      <c r="G16" s="939"/>
      <c r="H16" s="940"/>
      <c r="I16" s="940"/>
      <c r="J16" s="940"/>
      <c r="K16" s="941"/>
    </row>
    <row r="17" spans="1:11" ht="15" customHeight="1" x14ac:dyDescent="0.25">
      <c r="A17" s="939"/>
      <c r="B17" s="940"/>
      <c r="C17" s="940"/>
      <c r="D17" s="940"/>
      <c r="E17" s="940"/>
      <c r="F17" s="941"/>
      <c r="G17" s="939"/>
      <c r="H17" s="940"/>
      <c r="I17" s="940"/>
      <c r="J17" s="940"/>
      <c r="K17" s="941"/>
    </row>
    <row r="18" spans="1:11" ht="15" customHeight="1" x14ac:dyDescent="0.25">
      <c r="A18" s="939"/>
      <c r="B18" s="940"/>
      <c r="C18" s="940"/>
      <c r="D18" s="940"/>
      <c r="E18" s="940"/>
      <c r="F18" s="941"/>
      <c r="G18" s="939"/>
      <c r="H18" s="940"/>
      <c r="I18" s="940"/>
      <c r="J18" s="940"/>
      <c r="K18" s="941"/>
    </row>
    <row r="19" spans="1:11" ht="15" customHeight="1" thickBot="1" x14ac:dyDescent="0.3">
      <c r="A19" s="939"/>
      <c r="B19" s="940"/>
      <c r="C19" s="940"/>
      <c r="D19" s="940"/>
      <c r="E19" s="940"/>
      <c r="F19" s="941"/>
      <c r="G19" s="939"/>
      <c r="H19" s="940"/>
      <c r="I19" s="940"/>
      <c r="J19" s="940"/>
      <c r="K19" s="941"/>
    </row>
    <row r="20" spans="1:11" ht="15" customHeight="1" x14ac:dyDescent="0.25">
      <c r="A20" s="942" t="s">
        <v>1065</v>
      </c>
      <c r="B20" s="943"/>
      <c r="C20" s="943"/>
      <c r="D20" s="943"/>
      <c r="E20" s="943"/>
      <c r="F20" s="944"/>
      <c r="G20" s="948" t="s">
        <v>1066</v>
      </c>
      <c r="H20" s="949"/>
      <c r="I20" s="949"/>
      <c r="J20" s="949"/>
      <c r="K20" s="950"/>
    </row>
    <row r="21" spans="1:11" ht="15" customHeight="1" thickBot="1" x14ac:dyDescent="0.3">
      <c r="A21" s="945"/>
      <c r="B21" s="946"/>
      <c r="C21" s="946"/>
      <c r="D21" s="946"/>
      <c r="E21" s="946"/>
      <c r="F21" s="947"/>
      <c r="G21" s="951"/>
      <c r="H21" s="952"/>
      <c r="I21" s="952"/>
      <c r="J21" s="952"/>
      <c r="K21" s="953"/>
    </row>
    <row r="22" spans="1:11" ht="15" customHeight="1" x14ac:dyDescent="0.25">
      <c r="A22" s="954" t="s">
        <v>730</v>
      </c>
      <c r="B22" s="955"/>
      <c r="C22" s="955"/>
      <c r="D22" s="955"/>
      <c r="E22" s="955"/>
      <c r="F22" s="956"/>
      <c r="G22" s="954" t="s">
        <v>731</v>
      </c>
      <c r="H22" s="955"/>
      <c r="I22" s="955"/>
      <c r="J22" s="955"/>
      <c r="K22" s="956"/>
    </row>
    <row r="23" spans="1:11" ht="15" customHeight="1" x14ac:dyDescent="0.25">
      <c r="A23" s="939"/>
      <c r="B23" s="940"/>
      <c r="C23" s="940"/>
      <c r="D23" s="940"/>
      <c r="E23" s="940"/>
      <c r="F23" s="941"/>
      <c r="G23" s="939"/>
      <c r="H23" s="940"/>
      <c r="I23" s="940"/>
      <c r="J23" s="940"/>
      <c r="K23" s="941"/>
    </row>
    <row r="24" spans="1:11" x14ac:dyDescent="0.25">
      <c r="A24" s="939"/>
      <c r="B24" s="940"/>
      <c r="C24" s="940"/>
      <c r="D24" s="940"/>
      <c r="E24" s="940"/>
      <c r="F24" s="941"/>
      <c r="G24" s="939"/>
      <c r="H24" s="940"/>
      <c r="I24" s="940"/>
      <c r="J24" s="940"/>
      <c r="K24" s="941"/>
    </row>
    <row r="25" spans="1:11" ht="15" customHeight="1" x14ac:dyDescent="0.25">
      <c r="A25" s="939"/>
      <c r="B25" s="940"/>
      <c r="C25" s="940"/>
      <c r="D25" s="940"/>
      <c r="E25" s="940"/>
      <c r="F25" s="941"/>
      <c r="G25" s="939"/>
      <c r="H25" s="940"/>
      <c r="I25" s="940"/>
      <c r="J25" s="940"/>
      <c r="K25" s="941"/>
    </row>
    <row r="26" spans="1:11" ht="15" customHeight="1" x14ac:dyDescent="0.25">
      <c r="A26" s="939"/>
      <c r="B26" s="940"/>
      <c r="C26" s="940"/>
      <c r="D26" s="940"/>
      <c r="E26" s="940"/>
      <c r="F26" s="941"/>
      <c r="G26" s="939"/>
      <c r="H26" s="940"/>
      <c r="I26" s="940"/>
      <c r="J26" s="940"/>
      <c r="K26" s="941"/>
    </row>
    <row r="27" spans="1:11" ht="15" customHeight="1" x14ac:dyDescent="0.25">
      <c r="A27" s="939"/>
      <c r="B27" s="940"/>
      <c r="C27" s="940"/>
      <c r="D27" s="940"/>
      <c r="E27" s="940"/>
      <c r="F27" s="941"/>
      <c r="G27" s="939"/>
      <c r="H27" s="940"/>
      <c r="I27" s="940"/>
      <c r="J27" s="940"/>
      <c r="K27" s="941"/>
    </row>
    <row r="28" spans="1:11" ht="15" customHeight="1" x14ac:dyDescent="0.25">
      <c r="A28" s="939"/>
      <c r="B28" s="940"/>
      <c r="C28" s="940"/>
      <c r="D28" s="940"/>
      <c r="E28" s="940"/>
      <c r="F28" s="941"/>
      <c r="G28" s="939"/>
      <c r="H28" s="940"/>
      <c r="I28" s="940"/>
      <c r="J28" s="940"/>
      <c r="K28" s="941"/>
    </row>
    <row r="29" spans="1:11" ht="15" customHeight="1" x14ac:dyDescent="0.25">
      <c r="A29" s="939"/>
      <c r="B29" s="940"/>
      <c r="C29" s="940"/>
      <c r="D29" s="940"/>
      <c r="E29" s="940"/>
      <c r="F29" s="941"/>
      <c r="G29" s="939"/>
      <c r="H29" s="940"/>
      <c r="I29" s="940"/>
      <c r="J29" s="940"/>
      <c r="K29" s="941"/>
    </row>
    <row r="30" spans="1:11" ht="15" customHeight="1" x14ac:dyDescent="0.25">
      <c r="A30" s="939"/>
      <c r="B30" s="940"/>
      <c r="C30" s="940"/>
      <c r="D30" s="940"/>
      <c r="E30" s="940"/>
      <c r="F30" s="941"/>
      <c r="G30" s="939"/>
      <c r="H30" s="940"/>
      <c r="I30" s="940"/>
      <c r="J30" s="940"/>
      <c r="K30" s="941"/>
    </row>
    <row r="31" spans="1:11" ht="15" customHeight="1" x14ac:dyDescent="0.25">
      <c r="A31" s="939"/>
      <c r="B31" s="940"/>
      <c r="C31" s="940"/>
      <c r="D31" s="940"/>
      <c r="E31" s="940"/>
      <c r="F31" s="941"/>
      <c r="G31" s="939"/>
      <c r="H31" s="940"/>
      <c r="I31" s="940"/>
      <c r="J31" s="940"/>
      <c r="K31" s="941"/>
    </row>
    <row r="32" spans="1:11" ht="15" customHeight="1" x14ac:dyDescent="0.25">
      <c r="A32" s="939"/>
      <c r="B32" s="940"/>
      <c r="C32" s="940"/>
      <c r="D32" s="940"/>
      <c r="E32" s="940"/>
      <c r="F32" s="941"/>
      <c r="G32" s="939"/>
      <c r="H32" s="940"/>
      <c r="I32" s="940"/>
      <c r="J32" s="940"/>
      <c r="K32" s="941"/>
    </row>
    <row r="33" spans="1:11" ht="15" customHeight="1" x14ac:dyDescent="0.25">
      <c r="A33" s="939"/>
      <c r="B33" s="940"/>
      <c r="C33" s="940"/>
      <c r="D33" s="940"/>
      <c r="E33" s="940"/>
      <c r="F33" s="941"/>
      <c r="G33" s="939"/>
      <c r="H33" s="940"/>
      <c r="I33" s="940"/>
      <c r="J33" s="940"/>
      <c r="K33" s="941"/>
    </row>
    <row r="34" spans="1:11" ht="15" customHeight="1" x14ac:dyDescent="0.25">
      <c r="A34" s="939"/>
      <c r="B34" s="940"/>
      <c r="C34" s="940"/>
      <c r="D34" s="940"/>
      <c r="E34" s="940"/>
      <c r="F34" s="941"/>
      <c r="G34" s="939"/>
      <c r="H34" s="940"/>
      <c r="I34" s="940"/>
      <c r="J34" s="940"/>
      <c r="K34" s="941"/>
    </row>
    <row r="35" spans="1:11" ht="41.25" customHeight="1" thickBot="1" x14ac:dyDescent="0.3">
      <c r="A35" s="939"/>
      <c r="B35" s="940"/>
      <c r="C35" s="940"/>
      <c r="D35" s="940"/>
      <c r="E35" s="940"/>
      <c r="F35" s="941"/>
      <c r="G35" s="939"/>
      <c r="H35" s="940"/>
      <c r="I35" s="940"/>
      <c r="J35" s="940"/>
      <c r="K35" s="941"/>
    </row>
    <row r="36" spans="1:11" ht="33.75" customHeight="1" x14ac:dyDescent="0.25">
      <c r="A36" s="942" t="s">
        <v>1067</v>
      </c>
      <c r="B36" s="943"/>
      <c r="C36" s="943"/>
      <c r="D36" s="943"/>
      <c r="E36" s="943"/>
      <c r="F36" s="944"/>
      <c r="G36" s="948" t="s">
        <v>1068</v>
      </c>
      <c r="H36" s="949"/>
      <c r="I36" s="949"/>
      <c r="J36" s="949"/>
      <c r="K36" s="950"/>
    </row>
    <row r="37" spans="1:11" ht="15" customHeight="1" thickBot="1" x14ac:dyDescent="0.3">
      <c r="A37" s="945"/>
      <c r="B37" s="946"/>
      <c r="C37" s="946"/>
      <c r="D37" s="946"/>
      <c r="E37" s="946"/>
      <c r="F37" s="947"/>
      <c r="G37" s="951"/>
      <c r="H37" s="952"/>
      <c r="I37" s="952"/>
      <c r="J37" s="952"/>
      <c r="K37" s="953"/>
    </row>
    <row r="38" spans="1:11" x14ac:dyDescent="0.25">
      <c r="A38" s="954" t="s">
        <v>730</v>
      </c>
      <c r="B38" s="955"/>
      <c r="C38" s="955"/>
      <c r="D38" s="955"/>
      <c r="E38" s="955"/>
      <c r="F38" s="956"/>
      <c r="G38" s="954" t="s">
        <v>731</v>
      </c>
      <c r="H38" s="955"/>
      <c r="I38" s="955"/>
      <c r="J38" s="955"/>
      <c r="K38" s="956"/>
    </row>
    <row r="39" spans="1:11" x14ac:dyDescent="0.25">
      <c r="A39" s="939"/>
      <c r="B39" s="940"/>
      <c r="C39" s="940"/>
      <c r="D39" s="940"/>
      <c r="E39" s="940"/>
      <c r="F39" s="941"/>
      <c r="G39" s="939"/>
      <c r="H39" s="940"/>
      <c r="I39" s="940"/>
      <c r="J39" s="940"/>
      <c r="K39" s="941"/>
    </row>
    <row r="40" spans="1:11" x14ac:dyDescent="0.25">
      <c r="A40" s="939"/>
      <c r="B40" s="940"/>
      <c r="C40" s="940"/>
      <c r="D40" s="940"/>
      <c r="E40" s="940"/>
      <c r="F40" s="941"/>
      <c r="G40" s="939"/>
      <c r="H40" s="940"/>
      <c r="I40" s="940"/>
      <c r="J40" s="940"/>
      <c r="K40" s="941"/>
    </row>
    <row r="41" spans="1:11" x14ac:dyDescent="0.25">
      <c r="A41" s="939"/>
      <c r="B41" s="940"/>
      <c r="C41" s="940"/>
      <c r="D41" s="940"/>
      <c r="E41" s="940"/>
      <c r="F41" s="941"/>
      <c r="G41" s="939"/>
      <c r="H41" s="940"/>
      <c r="I41" s="940"/>
      <c r="J41" s="940"/>
      <c r="K41" s="941"/>
    </row>
    <row r="42" spans="1:11" x14ac:dyDescent="0.25">
      <c r="A42" s="939"/>
      <c r="B42" s="940"/>
      <c r="C42" s="940"/>
      <c r="D42" s="940"/>
      <c r="E42" s="940"/>
      <c r="F42" s="941"/>
      <c r="G42" s="939"/>
      <c r="H42" s="940"/>
      <c r="I42" s="940"/>
      <c r="J42" s="940"/>
      <c r="K42" s="941"/>
    </row>
    <row r="43" spans="1:11" x14ac:dyDescent="0.25">
      <c r="A43" s="939"/>
      <c r="B43" s="940"/>
      <c r="C43" s="940"/>
      <c r="D43" s="940"/>
      <c r="E43" s="940"/>
      <c r="F43" s="941"/>
      <c r="G43" s="939"/>
      <c r="H43" s="940"/>
      <c r="I43" s="940"/>
      <c r="J43" s="940"/>
      <c r="K43" s="941"/>
    </row>
    <row r="44" spans="1:11" x14ac:dyDescent="0.25">
      <c r="A44" s="939"/>
      <c r="B44" s="940"/>
      <c r="C44" s="940"/>
      <c r="D44" s="940"/>
      <c r="E44" s="940"/>
      <c r="F44" s="941"/>
      <c r="G44" s="939"/>
      <c r="H44" s="940"/>
      <c r="I44" s="940"/>
      <c r="J44" s="940"/>
      <c r="K44" s="941"/>
    </row>
    <row r="45" spans="1:11" x14ac:dyDescent="0.25">
      <c r="A45" s="939"/>
      <c r="B45" s="940"/>
      <c r="C45" s="940"/>
      <c r="D45" s="940"/>
      <c r="E45" s="940"/>
      <c r="F45" s="941"/>
      <c r="G45" s="939"/>
      <c r="H45" s="940"/>
      <c r="I45" s="940"/>
      <c r="J45" s="940"/>
      <c r="K45" s="941"/>
    </row>
    <row r="46" spans="1:11" x14ac:dyDescent="0.25">
      <c r="A46" s="939"/>
      <c r="B46" s="940"/>
      <c r="C46" s="940"/>
      <c r="D46" s="940"/>
      <c r="E46" s="940"/>
      <c r="F46" s="941"/>
      <c r="G46" s="939"/>
      <c r="H46" s="940"/>
      <c r="I46" s="940"/>
      <c r="J46" s="940"/>
      <c r="K46" s="941"/>
    </row>
    <row r="47" spans="1:11" x14ac:dyDescent="0.25">
      <c r="A47" s="939"/>
      <c r="B47" s="940"/>
      <c r="C47" s="940"/>
      <c r="D47" s="940"/>
      <c r="E47" s="940"/>
      <c r="F47" s="941"/>
      <c r="G47" s="939"/>
      <c r="H47" s="940"/>
      <c r="I47" s="940"/>
      <c r="J47" s="940"/>
      <c r="K47" s="941"/>
    </row>
    <row r="48" spans="1:11" x14ac:dyDescent="0.25">
      <c r="A48" s="939"/>
      <c r="B48" s="940"/>
      <c r="C48" s="940"/>
      <c r="D48" s="940"/>
      <c r="E48" s="940"/>
      <c r="F48" s="941"/>
      <c r="G48" s="939"/>
      <c r="H48" s="940"/>
      <c r="I48" s="940"/>
      <c r="J48" s="940"/>
      <c r="K48" s="941"/>
    </row>
    <row r="49" spans="1:11" x14ac:dyDescent="0.25">
      <c r="A49" s="939"/>
      <c r="B49" s="940"/>
      <c r="C49" s="940"/>
      <c r="D49" s="940"/>
      <c r="E49" s="940"/>
      <c r="F49" s="941"/>
      <c r="G49" s="939"/>
      <c r="H49" s="940"/>
      <c r="I49" s="940"/>
      <c r="J49" s="940"/>
      <c r="K49" s="941"/>
    </row>
    <row r="50" spans="1:11" x14ac:dyDescent="0.25">
      <c r="A50" s="939"/>
      <c r="B50" s="940"/>
      <c r="C50" s="940"/>
      <c r="D50" s="940"/>
      <c r="E50" s="940"/>
      <c r="F50" s="941"/>
      <c r="G50" s="939"/>
      <c r="H50" s="940"/>
      <c r="I50" s="940"/>
      <c r="J50" s="940"/>
      <c r="K50" s="941"/>
    </row>
    <row r="51" spans="1:11" ht="38.25" customHeight="1" thickBot="1" x14ac:dyDescent="0.3">
      <c r="A51" s="939"/>
      <c r="B51" s="940"/>
      <c r="C51" s="940"/>
      <c r="D51" s="940"/>
      <c r="E51" s="940"/>
      <c r="F51" s="941"/>
      <c r="G51" s="939"/>
      <c r="H51" s="940"/>
      <c r="I51" s="940"/>
      <c r="J51" s="940"/>
      <c r="K51" s="941"/>
    </row>
    <row r="52" spans="1:11" x14ac:dyDescent="0.25">
      <c r="A52" s="942" t="s">
        <v>1069</v>
      </c>
      <c r="B52" s="943"/>
      <c r="C52" s="943"/>
      <c r="D52" s="943"/>
      <c r="E52" s="943"/>
      <c r="F52" s="944"/>
      <c r="G52" s="948" t="s">
        <v>1070</v>
      </c>
      <c r="H52" s="949"/>
      <c r="I52" s="949"/>
      <c r="J52" s="949"/>
      <c r="K52" s="950"/>
    </row>
    <row r="53" spans="1:11" ht="15.75" thickBot="1" x14ac:dyDescent="0.3">
      <c r="A53" s="945"/>
      <c r="B53" s="946"/>
      <c r="C53" s="946"/>
      <c r="D53" s="946"/>
      <c r="E53" s="946"/>
      <c r="F53" s="947"/>
      <c r="G53" s="951"/>
      <c r="H53" s="952"/>
      <c r="I53" s="952"/>
      <c r="J53" s="952"/>
      <c r="K53" s="953"/>
    </row>
    <row r="54" spans="1:11" x14ac:dyDescent="0.25">
      <c r="A54" s="954" t="s">
        <v>730</v>
      </c>
      <c r="B54" s="955"/>
      <c r="C54" s="955"/>
      <c r="D54" s="955"/>
      <c r="E54" s="955"/>
      <c r="F54" s="956"/>
      <c r="G54" s="954" t="s">
        <v>731</v>
      </c>
      <c r="H54" s="955"/>
      <c r="I54" s="955"/>
      <c r="J54" s="955"/>
      <c r="K54" s="956"/>
    </row>
    <row r="55" spans="1:11" x14ac:dyDescent="0.25">
      <c r="A55" s="939"/>
      <c r="B55" s="940"/>
      <c r="C55" s="940"/>
      <c r="D55" s="940"/>
      <c r="E55" s="940"/>
      <c r="F55" s="941"/>
      <c r="G55" s="939"/>
      <c r="H55" s="940"/>
      <c r="I55" s="940"/>
      <c r="J55" s="940"/>
      <c r="K55" s="941"/>
    </row>
    <row r="56" spans="1:11" x14ac:dyDescent="0.25">
      <c r="A56" s="939"/>
      <c r="B56" s="940"/>
      <c r="C56" s="940"/>
      <c r="D56" s="940"/>
      <c r="E56" s="940"/>
      <c r="F56" s="941"/>
      <c r="G56" s="939"/>
      <c r="H56" s="940"/>
      <c r="I56" s="940"/>
      <c r="J56" s="940"/>
      <c r="K56" s="941"/>
    </row>
    <row r="57" spans="1:11" x14ac:dyDescent="0.25">
      <c r="A57" s="939"/>
      <c r="B57" s="940"/>
      <c r="C57" s="940"/>
      <c r="D57" s="940"/>
      <c r="E57" s="940"/>
      <c r="F57" s="941"/>
      <c r="G57" s="939"/>
      <c r="H57" s="940"/>
      <c r="I57" s="940"/>
      <c r="J57" s="940"/>
      <c r="K57" s="941"/>
    </row>
    <row r="58" spans="1:11" x14ac:dyDescent="0.25">
      <c r="A58" s="939"/>
      <c r="B58" s="940"/>
      <c r="C58" s="940"/>
      <c r="D58" s="940"/>
      <c r="E58" s="940"/>
      <c r="F58" s="941"/>
      <c r="G58" s="939"/>
      <c r="H58" s="940"/>
      <c r="I58" s="940"/>
      <c r="J58" s="940"/>
      <c r="K58" s="941"/>
    </row>
    <row r="59" spans="1:11" x14ac:dyDescent="0.25">
      <c r="A59" s="939"/>
      <c r="B59" s="940"/>
      <c r="C59" s="940"/>
      <c r="D59" s="940"/>
      <c r="E59" s="940"/>
      <c r="F59" s="941"/>
      <c r="G59" s="939"/>
      <c r="H59" s="940"/>
      <c r="I59" s="940"/>
      <c r="J59" s="940"/>
      <c r="K59" s="941"/>
    </row>
    <row r="60" spans="1:11" x14ac:dyDescent="0.25">
      <c r="A60" s="939"/>
      <c r="B60" s="940"/>
      <c r="C60" s="940"/>
      <c r="D60" s="940"/>
      <c r="E60" s="940"/>
      <c r="F60" s="941"/>
      <c r="G60" s="939"/>
      <c r="H60" s="940"/>
      <c r="I60" s="940"/>
      <c r="J60" s="940"/>
      <c r="K60" s="941"/>
    </row>
    <row r="61" spans="1:11" x14ac:dyDescent="0.25">
      <c r="A61" s="939"/>
      <c r="B61" s="940"/>
      <c r="C61" s="940"/>
      <c r="D61" s="940"/>
      <c r="E61" s="940"/>
      <c r="F61" s="941"/>
      <c r="G61" s="939"/>
      <c r="H61" s="940"/>
      <c r="I61" s="940"/>
      <c r="J61" s="940"/>
      <c r="K61" s="941"/>
    </row>
    <row r="62" spans="1:11" x14ac:dyDescent="0.25">
      <c r="A62" s="939"/>
      <c r="B62" s="940"/>
      <c r="C62" s="940"/>
      <c r="D62" s="940"/>
      <c r="E62" s="940"/>
      <c r="F62" s="941"/>
      <c r="G62" s="939"/>
      <c r="H62" s="940"/>
      <c r="I62" s="940"/>
      <c r="J62" s="940"/>
      <c r="K62" s="941"/>
    </row>
    <row r="63" spans="1:11" x14ac:dyDescent="0.25">
      <c r="A63" s="939"/>
      <c r="B63" s="940"/>
      <c r="C63" s="940"/>
      <c r="D63" s="940"/>
      <c r="E63" s="940"/>
      <c r="F63" s="941"/>
      <c r="G63" s="939"/>
      <c r="H63" s="940"/>
      <c r="I63" s="940"/>
      <c r="J63" s="940"/>
      <c r="K63" s="941"/>
    </row>
    <row r="64" spans="1:11" x14ac:dyDescent="0.25">
      <c r="A64" s="939"/>
      <c r="B64" s="940"/>
      <c r="C64" s="940"/>
      <c r="D64" s="940"/>
      <c r="E64" s="940"/>
      <c r="F64" s="941"/>
      <c r="G64" s="939"/>
      <c r="H64" s="940"/>
      <c r="I64" s="940"/>
      <c r="J64" s="940"/>
      <c r="K64" s="941"/>
    </row>
    <row r="65" spans="1:11" x14ac:dyDescent="0.25">
      <c r="A65" s="939"/>
      <c r="B65" s="940"/>
      <c r="C65" s="940"/>
      <c r="D65" s="940"/>
      <c r="E65" s="940"/>
      <c r="F65" s="941"/>
      <c r="G65" s="939"/>
      <c r="H65" s="940"/>
      <c r="I65" s="940"/>
      <c r="J65" s="940"/>
      <c r="K65" s="941"/>
    </row>
    <row r="66" spans="1:11" x14ac:dyDescent="0.25">
      <c r="A66" s="939"/>
      <c r="B66" s="940"/>
      <c r="C66" s="940"/>
      <c r="D66" s="940"/>
      <c r="E66" s="940"/>
      <c r="F66" s="941"/>
      <c r="G66" s="939"/>
      <c r="H66" s="940"/>
      <c r="I66" s="940"/>
      <c r="J66" s="940"/>
      <c r="K66" s="941"/>
    </row>
    <row r="67" spans="1:11" ht="40.5" customHeight="1" thickBot="1" x14ac:dyDescent="0.3">
      <c r="A67" s="939"/>
      <c r="B67" s="940"/>
      <c r="C67" s="940"/>
      <c r="D67" s="940"/>
      <c r="E67" s="940"/>
      <c r="F67" s="941"/>
      <c r="G67" s="939"/>
      <c r="H67" s="940"/>
      <c r="I67" s="940"/>
      <c r="J67" s="940"/>
      <c r="K67" s="941"/>
    </row>
    <row r="68" spans="1:11" ht="15" customHeight="1" x14ac:dyDescent="0.25">
      <c r="A68" s="942" t="s">
        <v>1071</v>
      </c>
      <c r="B68" s="943"/>
      <c r="C68" s="943"/>
      <c r="D68" s="943"/>
      <c r="E68" s="943"/>
      <c r="F68" s="943"/>
      <c r="G68" s="943"/>
      <c r="H68" s="943"/>
      <c r="I68" s="943"/>
      <c r="J68" s="943"/>
      <c r="K68" s="944"/>
    </row>
    <row r="69" spans="1:11" ht="15.75" thickBot="1" x14ac:dyDescent="0.3">
      <c r="A69" s="945"/>
      <c r="B69" s="946"/>
      <c r="C69" s="946"/>
      <c r="D69" s="946"/>
      <c r="E69" s="946"/>
      <c r="F69" s="946"/>
      <c r="G69" s="946"/>
      <c r="H69" s="946"/>
      <c r="I69" s="946"/>
      <c r="J69" s="946"/>
      <c r="K69" s="947"/>
    </row>
  </sheetData>
  <mergeCells count="22">
    <mergeCell ref="A54:F67"/>
    <mergeCell ref="G54:K67"/>
    <mergeCell ref="A68:K69"/>
    <mergeCell ref="A36:F37"/>
    <mergeCell ref="G36:K37"/>
    <mergeCell ref="A38:F51"/>
    <mergeCell ref="G38:K51"/>
    <mergeCell ref="A52:F53"/>
    <mergeCell ref="G52:K53"/>
    <mergeCell ref="A6:F19"/>
    <mergeCell ref="G6:K19"/>
    <mergeCell ref="A20:F21"/>
    <mergeCell ref="G20:K21"/>
    <mergeCell ref="A22:F35"/>
    <mergeCell ref="G22:K35"/>
    <mergeCell ref="A1:K2"/>
    <mergeCell ref="A3:D3"/>
    <mergeCell ref="F3:H3"/>
    <mergeCell ref="I3:K3"/>
    <mergeCell ref="A4:G5"/>
    <mergeCell ref="J4:K4"/>
    <mergeCell ref="J5:K5"/>
  </mergeCells>
  <pageMargins left="0.7" right="0.7" top="0.75" bottom="0.75" header="0.3" footer="0.3"/>
  <pageSetup paperSize="9" scale="5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5"/>
  <dimension ref="B1:M133"/>
  <sheetViews>
    <sheetView view="pageBreakPreview" zoomScale="85" zoomScaleNormal="85" zoomScaleSheetLayoutView="85" zoomScalePageLayoutView="110" workbookViewId="0">
      <selection activeCell="B118" sqref="B118:G131"/>
    </sheetView>
  </sheetViews>
  <sheetFormatPr baseColWidth="10" defaultColWidth="11.42578125" defaultRowHeight="15" x14ac:dyDescent="0.25"/>
  <cols>
    <col min="1" max="1" width="3.7109375" style="130" customWidth="1"/>
    <col min="2" max="2" width="4.7109375" style="130" customWidth="1"/>
    <col min="3" max="3" width="8.28515625" style="130" customWidth="1"/>
    <col min="4" max="4" width="8" style="130" customWidth="1"/>
    <col min="5" max="5" width="11.42578125" style="130"/>
    <col min="6" max="6" width="12" style="130" customWidth="1"/>
    <col min="7" max="7" width="9.5703125" style="130" customWidth="1"/>
    <col min="8" max="8" width="8.5703125" style="130" customWidth="1"/>
    <col min="9" max="9" width="22.42578125" style="130" customWidth="1"/>
    <col min="10" max="10" width="13" style="130" customWidth="1"/>
    <col min="11" max="11" width="13.42578125" style="130" customWidth="1"/>
    <col min="12" max="12" width="9.5703125" style="130" customWidth="1"/>
    <col min="13" max="13" width="11.42578125" style="130" hidden="1" customWidth="1"/>
    <col min="14" max="16384" width="11.42578125" style="130"/>
  </cols>
  <sheetData>
    <row r="1" spans="2:12" ht="27.75" customHeight="1" x14ac:dyDescent="0.25">
      <c r="B1" s="919" t="s">
        <v>386</v>
      </c>
      <c r="C1" s="920"/>
      <c r="D1" s="920"/>
      <c r="E1" s="920"/>
      <c r="F1" s="920"/>
      <c r="G1" s="920"/>
      <c r="H1" s="920"/>
      <c r="I1" s="920"/>
      <c r="J1" s="920"/>
      <c r="K1" s="920"/>
      <c r="L1" s="921"/>
    </row>
    <row r="2" spans="2:12" ht="11.25" customHeight="1" x14ac:dyDescent="0.25">
      <c r="B2" s="922"/>
      <c r="C2" s="923"/>
      <c r="D2" s="923"/>
      <c r="E2" s="923"/>
      <c r="F2" s="923"/>
      <c r="G2" s="923"/>
      <c r="H2" s="923"/>
      <c r="I2" s="923"/>
      <c r="J2" s="923"/>
      <c r="K2" s="923"/>
      <c r="L2" s="924"/>
    </row>
    <row r="3" spans="2:12" ht="24.95" customHeight="1" x14ac:dyDescent="0.25">
      <c r="B3" s="925" t="s">
        <v>434</v>
      </c>
      <c r="C3" s="926"/>
      <c r="D3" s="926"/>
      <c r="E3" s="927"/>
      <c r="F3" s="157">
        <v>43936</v>
      </c>
      <c r="G3" s="925" t="s">
        <v>435</v>
      </c>
      <c r="H3" s="926"/>
      <c r="I3" s="927"/>
      <c r="J3" s="988">
        <v>43942</v>
      </c>
      <c r="K3" s="926"/>
      <c r="L3" s="927"/>
    </row>
    <row r="4" spans="2:12" ht="24.95" customHeight="1" x14ac:dyDescent="0.25">
      <c r="B4" s="931" t="s">
        <v>384</v>
      </c>
      <c r="C4" s="932"/>
      <c r="D4" s="932"/>
      <c r="E4" s="932"/>
      <c r="F4" s="932"/>
      <c r="G4" s="932"/>
      <c r="H4" s="933"/>
      <c r="I4" s="162" t="s">
        <v>709</v>
      </c>
      <c r="J4" s="162" t="s">
        <v>2</v>
      </c>
      <c r="K4" s="937" t="s">
        <v>0</v>
      </c>
      <c r="L4" s="938"/>
    </row>
    <row r="5" spans="2:12" ht="24.95" customHeight="1" x14ac:dyDescent="0.25">
      <c r="B5" s="934"/>
      <c r="C5" s="935"/>
      <c r="D5" s="935"/>
      <c r="E5" s="935"/>
      <c r="F5" s="935"/>
      <c r="G5" s="935"/>
      <c r="H5" s="936"/>
      <c r="I5" s="131" t="s">
        <v>710</v>
      </c>
      <c r="J5" s="162">
        <v>2</v>
      </c>
      <c r="K5" s="937" t="s">
        <v>436</v>
      </c>
      <c r="L5" s="938"/>
    </row>
    <row r="6" spans="2:12" ht="15.75" customHeight="1" x14ac:dyDescent="0.25">
      <c r="B6" s="939" t="s">
        <v>644</v>
      </c>
      <c r="C6" s="940"/>
      <c r="D6" s="940"/>
      <c r="E6" s="940"/>
      <c r="F6" s="940"/>
      <c r="G6" s="941"/>
      <c r="H6" s="939" t="s">
        <v>645</v>
      </c>
      <c r="I6" s="940"/>
      <c r="J6" s="940"/>
      <c r="K6" s="940"/>
      <c r="L6" s="941"/>
    </row>
    <row r="7" spans="2:12" x14ac:dyDescent="0.25">
      <c r="B7" s="939"/>
      <c r="C7" s="940"/>
      <c r="D7" s="940"/>
      <c r="E7" s="940"/>
      <c r="F7" s="940"/>
      <c r="G7" s="941"/>
      <c r="H7" s="939"/>
      <c r="I7" s="940"/>
      <c r="J7" s="940"/>
      <c r="K7" s="940"/>
      <c r="L7" s="941"/>
    </row>
    <row r="8" spans="2:12" x14ac:dyDescent="0.25">
      <c r="B8" s="939"/>
      <c r="C8" s="940"/>
      <c r="D8" s="940"/>
      <c r="E8" s="940"/>
      <c r="F8" s="940"/>
      <c r="G8" s="941"/>
      <c r="H8" s="939"/>
      <c r="I8" s="940"/>
      <c r="J8" s="940"/>
      <c r="K8" s="940"/>
      <c r="L8" s="941"/>
    </row>
    <row r="9" spans="2:12" x14ac:dyDescent="0.25">
      <c r="B9" s="939"/>
      <c r="C9" s="940"/>
      <c r="D9" s="940"/>
      <c r="E9" s="940"/>
      <c r="F9" s="940"/>
      <c r="G9" s="941"/>
      <c r="H9" s="939"/>
      <c r="I9" s="940"/>
      <c r="J9" s="940"/>
      <c r="K9" s="940"/>
      <c r="L9" s="941"/>
    </row>
    <row r="10" spans="2:12" x14ac:dyDescent="0.25">
      <c r="B10" s="939"/>
      <c r="C10" s="940"/>
      <c r="D10" s="940"/>
      <c r="E10" s="940"/>
      <c r="F10" s="940"/>
      <c r="G10" s="941"/>
      <c r="H10" s="939"/>
      <c r="I10" s="940"/>
      <c r="J10" s="940"/>
      <c r="K10" s="940"/>
      <c r="L10" s="941"/>
    </row>
    <row r="11" spans="2:12" x14ac:dyDescent="0.25">
      <c r="B11" s="939"/>
      <c r="C11" s="940"/>
      <c r="D11" s="940"/>
      <c r="E11" s="940"/>
      <c r="F11" s="940"/>
      <c r="G11" s="941"/>
      <c r="H11" s="939"/>
      <c r="I11" s="940"/>
      <c r="J11" s="940"/>
      <c r="K11" s="940"/>
      <c r="L11" s="941"/>
    </row>
    <row r="12" spans="2:12" x14ac:dyDescent="0.25">
      <c r="B12" s="939"/>
      <c r="C12" s="940"/>
      <c r="D12" s="940"/>
      <c r="E12" s="940"/>
      <c r="F12" s="940"/>
      <c r="G12" s="941"/>
      <c r="H12" s="939"/>
      <c r="I12" s="940"/>
      <c r="J12" s="940"/>
      <c r="K12" s="940"/>
      <c r="L12" s="941"/>
    </row>
    <row r="13" spans="2:12" x14ac:dyDescent="0.25">
      <c r="B13" s="939"/>
      <c r="C13" s="940"/>
      <c r="D13" s="940"/>
      <c r="E13" s="940"/>
      <c r="F13" s="940"/>
      <c r="G13" s="941"/>
      <c r="H13" s="939"/>
      <c r="I13" s="940"/>
      <c r="J13" s="940"/>
      <c r="K13" s="940"/>
      <c r="L13" s="941"/>
    </row>
    <row r="14" spans="2:12" x14ac:dyDescent="0.25">
      <c r="B14" s="939"/>
      <c r="C14" s="940"/>
      <c r="D14" s="940"/>
      <c r="E14" s="940"/>
      <c r="F14" s="940"/>
      <c r="G14" s="941"/>
      <c r="H14" s="939"/>
      <c r="I14" s="940"/>
      <c r="J14" s="940"/>
      <c r="K14" s="940"/>
      <c r="L14" s="941"/>
    </row>
    <row r="15" spans="2:12" x14ac:dyDescent="0.25">
      <c r="B15" s="939"/>
      <c r="C15" s="940"/>
      <c r="D15" s="940"/>
      <c r="E15" s="940"/>
      <c r="F15" s="940"/>
      <c r="G15" s="941"/>
      <c r="H15" s="939"/>
      <c r="I15" s="940"/>
      <c r="J15" s="940"/>
      <c r="K15" s="940"/>
      <c r="L15" s="941"/>
    </row>
    <row r="16" spans="2:12" x14ac:dyDescent="0.25">
      <c r="B16" s="939"/>
      <c r="C16" s="940"/>
      <c r="D16" s="940"/>
      <c r="E16" s="940"/>
      <c r="F16" s="940"/>
      <c r="G16" s="941"/>
      <c r="H16" s="939"/>
      <c r="I16" s="940"/>
      <c r="J16" s="940"/>
      <c r="K16" s="940"/>
      <c r="L16" s="941"/>
    </row>
    <row r="17" spans="2:13" x14ac:dyDescent="0.25">
      <c r="B17" s="939"/>
      <c r="C17" s="940"/>
      <c r="D17" s="940"/>
      <c r="E17" s="940"/>
      <c r="F17" s="940"/>
      <c r="G17" s="941"/>
      <c r="H17" s="939"/>
      <c r="I17" s="940"/>
      <c r="J17" s="940"/>
      <c r="K17" s="940"/>
      <c r="L17" s="941"/>
    </row>
    <row r="18" spans="2:13" x14ac:dyDescent="0.25">
      <c r="B18" s="939"/>
      <c r="C18" s="940"/>
      <c r="D18" s="940"/>
      <c r="E18" s="940"/>
      <c r="F18" s="940"/>
      <c r="G18" s="941"/>
      <c r="H18" s="939"/>
      <c r="I18" s="940"/>
      <c r="J18" s="940"/>
      <c r="K18" s="940"/>
      <c r="L18" s="941"/>
    </row>
    <row r="19" spans="2:13" ht="15.75" thickBot="1" x14ac:dyDescent="0.3">
      <c r="B19" s="939"/>
      <c r="C19" s="940"/>
      <c r="D19" s="940"/>
      <c r="E19" s="940"/>
      <c r="F19" s="940"/>
      <c r="G19" s="941"/>
      <c r="H19" s="939"/>
      <c r="I19" s="940"/>
      <c r="J19" s="940"/>
      <c r="K19" s="940"/>
      <c r="L19" s="941"/>
    </row>
    <row r="20" spans="2:13" ht="16.149999999999999" customHeight="1" x14ac:dyDescent="0.25">
      <c r="B20" s="969" t="s">
        <v>1038</v>
      </c>
      <c r="C20" s="970"/>
      <c r="D20" s="970"/>
      <c r="E20" s="970"/>
      <c r="F20" s="970"/>
      <c r="G20" s="971"/>
      <c r="H20" s="985" t="s">
        <v>1039</v>
      </c>
      <c r="I20" s="985"/>
      <c r="J20" s="985"/>
      <c r="K20" s="985"/>
      <c r="L20" s="985"/>
      <c r="M20" s="985"/>
    </row>
    <row r="21" spans="2:13" ht="18" customHeight="1" thickBot="1" x14ac:dyDescent="0.3">
      <c r="B21" s="972"/>
      <c r="C21" s="973"/>
      <c r="D21" s="973"/>
      <c r="E21" s="973"/>
      <c r="F21" s="973"/>
      <c r="G21" s="974"/>
      <c r="H21" s="985"/>
      <c r="I21" s="985"/>
      <c r="J21" s="985"/>
      <c r="K21" s="985"/>
      <c r="L21" s="985"/>
      <c r="M21" s="985"/>
    </row>
    <row r="22" spans="2:13" ht="15.75" customHeight="1" x14ac:dyDescent="0.25">
      <c r="B22" s="954" t="s">
        <v>730</v>
      </c>
      <c r="C22" s="955"/>
      <c r="D22" s="955"/>
      <c r="E22" s="955"/>
      <c r="F22" s="955"/>
      <c r="G22" s="956"/>
      <c r="H22" s="954" t="s">
        <v>731</v>
      </c>
      <c r="I22" s="955"/>
      <c r="J22" s="955"/>
      <c r="K22" s="955"/>
      <c r="L22" s="956"/>
    </row>
    <row r="23" spans="2:13" x14ac:dyDescent="0.25">
      <c r="B23" s="939"/>
      <c r="C23" s="940"/>
      <c r="D23" s="940"/>
      <c r="E23" s="940"/>
      <c r="F23" s="940"/>
      <c r="G23" s="941"/>
      <c r="H23" s="939"/>
      <c r="I23" s="940"/>
      <c r="J23" s="940"/>
      <c r="K23" s="940"/>
      <c r="L23" s="941"/>
    </row>
    <row r="24" spans="2:13" x14ac:dyDescent="0.25">
      <c r="B24" s="939"/>
      <c r="C24" s="940"/>
      <c r="D24" s="940"/>
      <c r="E24" s="940"/>
      <c r="F24" s="940"/>
      <c r="G24" s="941"/>
      <c r="H24" s="939"/>
      <c r="I24" s="940"/>
      <c r="J24" s="940"/>
      <c r="K24" s="940"/>
      <c r="L24" s="941"/>
    </row>
    <row r="25" spans="2:13" x14ac:dyDescent="0.25">
      <c r="B25" s="939"/>
      <c r="C25" s="940"/>
      <c r="D25" s="940"/>
      <c r="E25" s="940"/>
      <c r="F25" s="940"/>
      <c r="G25" s="941"/>
      <c r="H25" s="939"/>
      <c r="I25" s="940"/>
      <c r="J25" s="940"/>
      <c r="K25" s="940"/>
      <c r="L25" s="941"/>
    </row>
    <row r="26" spans="2:13" x14ac:dyDescent="0.25">
      <c r="B26" s="939"/>
      <c r="C26" s="940"/>
      <c r="D26" s="940"/>
      <c r="E26" s="940"/>
      <c r="F26" s="940"/>
      <c r="G26" s="941"/>
      <c r="H26" s="939"/>
      <c r="I26" s="940"/>
      <c r="J26" s="940"/>
      <c r="K26" s="940"/>
      <c r="L26" s="941"/>
    </row>
    <row r="27" spans="2:13" x14ac:dyDescent="0.25">
      <c r="B27" s="939"/>
      <c r="C27" s="940"/>
      <c r="D27" s="940"/>
      <c r="E27" s="940"/>
      <c r="F27" s="940"/>
      <c r="G27" s="941"/>
      <c r="H27" s="939"/>
      <c r="I27" s="940"/>
      <c r="J27" s="940"/>
      <c r="K27" s="940"/>
      <c r="L27" s="941"/>
    </row>
    <row r="28" spans="2:13" x14ac:dyDescent="0.25">
      <c r="B28" s="939"/>
      <c r="C28" s="940"/>
      <c r="D28" s="940"/>
      <c r="E28" s="940"/>
      <c r="F28" s="940"/>
      <c r="G28" s="941"/>
      <c r="H28" s="939"/>
      <c r="I28" s="940"/>
      <c r="J28" s="940"/>
      <c r="K28" s="940"/>
      <c r="L28" s="941"/>
    </row>
    <row r="29" spans="2:13" x14ac:dyDescent="0.25">
      <c r="B29" s="939"/>
      <c r="C29" s="940"/>
      <c r="D29" s="940"/>
      <c r="E29" s="940"/>
      <c r="F29" s="940"/>
      <c r="G29" s="941"/>
      <c r="H29" s="939"/>
      <c r="I29" s="940"/>
      <c r="J29" s="940"/>
      <c r="K29" s="940"/>
      <c r="L29" s="941"/>
    </row>
    <row r="30" spans="2:13" x14ac:dyDescent="0.25">
      <c r="B30" s="939"/>
      <c r="C30" s="940"/>
      <c r="D30" s="940"/>
      <c r="E30" s="940"/>
      <c r="F30" s="940"/>
      <c r="G30" s="941"/>
      <c r="H30" s="939"/>
      <c r="I30" s="940"/>
      <c r="J30" s="940"/>
      <c r="K30" s="940"/>
      <c r="L30" s="941"/>
    </row>
    <row r="31" spans="2:13" x14ac:dyDescent="0.25">
      <c r="B31" s="939"/>
      <c r="C31" s="940"/>
      <c r="D31" s="940"/>
      <c r="E31" s="940"/>
      <c r="F31" s="940"/>
      <c r="G31" s="941"/>
      <c r="H31" s="939"/>
      <c r="I31" s="940"/>
      <c r="J31" s="940"/>
      <c r="K31" s="940"/>
      <c r="L31" s="941"/>
    </row>
    <row r="32" spans="2:13" x14ac:dyDescent="0.25">
      <c r="B32" s="939"/>
      <c r="C32" s="940"/>
      <c r="D32" s="940"/>
      <c r="E32" s="940"/>
      <c r="F32" s="940"/>
      <c r="G32" s="941"/>
      <c r="H32" s="939"/>
      <c r="I32" s="940"/>
      <c r="J32" s="940"/>
      <c r="K32" s="940"/>
      <c r="L32" s="941"/>
    </row>
    <row r="33" spans="2:13" x14ac:dyDescent="0.25">
      <c r="B33" s="939"/>
      <c r="C33" s="940"/>
      <c r="D33" s="940"/>
      <c r="E33" s="940"/>
      <c r="F33" s="940"/>
      <c r="G33" s="941"/>
      <c r="H33" s="939"/>
      <c r="I33" s="940"/>
      <c r="J33" s="940"/>
      <c r="K33" s="940"/>
      <c r="L33" s="941"/>
    </row>
    <row r="34" spans="2:13" x14ac:dyDescent="0.25">
      <c r="B34" s="939"/>
      <c r="C34" s="940"/>
      <c r="D34" s="940"/>
      <c r="E34" s="940"/>
      <c r="F34" s="940"/>
      <c r="G34" s="941"/>
      <c r="H34" s="939"/>
      <c r="I34" s="940"/>
      <c r="J34" s="940"/>
      <c r="K34" s="940"/>
      <c r="L34" s="941"/>
    </row>
    <row r="35" spans="2:13" ht="15.75" thickBot="1" x14ac:dyDescent="0.3">
      <c r="B35" s="939"/>
      <c r="C35" s="940"/>
      <c r="D35" s="940"/>
      <c r="E35" s="940"/>
      <c r="F35" s="940"/>
      <c r="G35" s="941"/>
      <c r="H35" s="939"/>
      <c r="I35" s="940"/>
      <c r="J35" s="940"/>
      <c r="K35" s="940"/>
      <c r="L35" s="941"/>
    </row>
    <row r="36" spans="2:13" ht="21.6" customHeight="1" x14ac:dyDescent="0.25">
      <c r="B36" s="969" t="s">
        <v>1040</v>
      </c>
      <c r="C36" s="970"/>
      <c r="D36" s="970"/>
      <c r="E36" s="970"/>
      <c r="F36" s="970"/>
      <c r="G36" s="971"/>
      <c r="H36" s="986" t="s">
        <v>1041</v>
      </c>
      <c r="I36" s="985"/>
      <c r="J36" s="985"/>
      <c r="K36" s="985"/>
      <c r="L36" s="985"/>
      <c r="M36" s="987"/>
    </row>
    <row r="37" spans="2:13" ht="26.45" customHeight="1" thickBot="1" x14ac:dyDescent="0.3">
      <c r="B37" s="972"/>
      <c r="C37" s="973"/>
      <c r="D37" s="973"/>
      <c r="E37" s="973"/>
      <c r="F37" s="973"/>
      <c r="G37" s="974"/>
      <c r="H37" s="972"/>
      <c r="I37" s="973"/>
      <c r="J37" s="973"/>
      <c r="K37" s="973"/>
      <c r="L37" s="973"/>
      <c r="M37" s="974"/>
    </row>
    <row r="38" spans="2:13" x14ac:dyDescent="0.25">
      <c r="B38" s="954" t="s">
        <v>732</v>
      </c>
      <c r="C38" s="955"/>
      <c r="D38" s="955"/>
      <c r="E38" s="955"/>
      <c r="F38" s="955"/>
      <c r="G38" s="956"/>
      <c r="H38" s="954" t="s">
        <v>733</v>
      </c>
      <c r="I38" s="955"/>
      <c r="J38" s="955"/>
      <c r="K38" s="955"/>
      <c r="L38" s="956"/>
    </row>
    <row r="39" spans="2:13" x14ac:dyDescent="0.25">
      <c r="B39" s="939"/>
      <c r="C39" s="940"/>
      <c r="D39" s="940"/>
      <c r="E39" s="940"/>
      <c r="F39" s="940"/>
      <c r="G39" s="941"/>
      <c r="H39" s="939"/>
      <c r="I39" s="940"/>
      <c r="J39" s="940"/>
      <c r="K39" s="940"/>
      <c r="L39" s="941"/>
    </row>
    <row r="40" spans="2:13" x14ac:dyDescent="0.25">
      <c r="B40" s="939"/>
      <c r="C40" s="940"/>
      <c r="D40" s="940"/>
      <c r="E40" s="940"/>
      <c r="F40" s="940"/>
      <c r="G40" s="941"/>
      <c r="H40" s="939"/>
      <c r="I40" s="940"/>
      <c r="J40" s="940"/>
      <c r="K40" s="940"/>
      <c r="L40" s="941"/>
    </row>
    <row r="41" spans="2:13" x14ac:dyDescent="0.25">
      <c r="B41" s="939"/>
      <c r="C41" s="940"/>
      <c r="D41" s="940"/>
      <c r="E41" s="940"/>
      <c r="F41" s="940"/>
      <c r="G41" s="941"/>
      <c r="H41" s="939"/>
      <c r="I41" s="940"/>
      <c r="J41" s="940"/>
      <c r="K41" s="940"/>
      <c r="L41" s="941"/>
    </row>
    <row r="42" spans="2:13" x14ac:dyDescent="0.25">
      <c r="B42" s="939"/>
      <c r="C42" s="940"/>
      <c r="D42" s="940"/>
      <c r="E42" s="940"/>
      <c r="F42" s="940"/>
      <c r="G42" s="941"/>
      <c r="H42" s="939"/>
      <c r="I42" s="940"/>
      <c r="J42" s="940"/>
      <c r="K42" s="940"/>
      <c r="L42" s="941"/>
    </row>
    <row r="43" spans="2:13" x14ac:dyDescent="0.25">
      <c r="B43" s="939"/>
      <c r="C43" s="940"/>
      <c r="D43" s="940"/>
      <c r="E43" s="940"/>
      <c r="F43" s="940"/>
      <c r="G43" s="941"/>
      <c r="H43" s="939"/>
      <c r="I43" s="940"/>
      <c r="J43" s="940"/>
      <c r="K43" s="940"/>
      <c r="L43" s="941"/>
    </row>
    <row r="44" spans="2:13" x14ac:dyDescent="0.25">
      <c r="B44" s="939"/>
      <c r="C44" s="940"/>
      <c r="D44" s="940"/>
      <c r="E44" s="940"/>
      <c r="F44" s="940"/>
      <c r="G44" s="941"/>
      <c r="H44" s="939"/>
      <c r="I44" s="940"/>
      <c r="J44" s="940"/>
      <c r="K44" s="940"/>
      <c r="L44" s="941"/>
    </row>
    <row r="45" spans="2:13" x14ac:dyDescent="0.25">
      <c r="B45" s="939"/>
      <c r="C45" s="940"/>
      <c r="D45" s="940"/>
      <c r="E45" s="940"/>
      <c r="F45" s="940"/>
      <c r="G45" s="941"/>
      <c r="H45" s="939"/>
      <c r="I45" s="940"/>
      <c r="J45" s="940"/>
      <c r="K45" s="940"/>
      <c r="L45" s="941"/>
    </row>
    <row r="46" spans="2:13" x14ac:dyDescent="0.25">
      <c r="B46" s="939"/>
      <c r="C46" s="940"/>
      <c r="D46" s="940"/>
      <c r="E46" s="940"/>
      <c r="F46" s="940"/>
      <c r="G46" s="941"/>
      <c r="H46" s="939"/>
      <c r="I46" s="940"/>
      <c r="J46" s="940"/>
      <c r="K46" s="940"/>
      <c r="L46" s="941"/>
    </row>
    <row r="47" spans="2:13" x14ac:dyDescent="0.25">
      <c r="B47" s="939"/>
      <c r="C47" s="940"/>
      <c r="D47" s="940"/>
      <c r="E47" s="940"/>
      <c r="F47" s="940"/>
      <c r="G47" s="941"/>
      <c r="H47" s="939"/>
      <c r="I47" s="940"/>
      <c r="J47" s="940"/>
      <c r="K47" s="940"/>
      <c r="L47" s="941"/>
    </row>
    <row r="48" spans="2:13" x14ac:dyDescent="0.25">
      <c r="B48" s="939"/>
      <c r="C48" s="940"/>
      <c r="D48" s="940"/>
      <c r="E48" s="940"/>
      <c r="F48" s="940"/>
      <c r="G48" s="941"/>
      <c r="H48" s="939"/>
      <c r="I48" s="940"/>
      <c r="J48" s="940"/>
      <c r="K48" s="940"/>
      <c r="L48" s="941"/>
    </row>
    <row r="49" spans="2:13" x14ac:dyDescent="0.25">
      <c r="B49" s="939"/>
      <c r="C49" s="940"/>
      <c r="D49" s="940"/>
      <c r="E49" s="940"/>
      <c r="F49" s="940"/>
      <c r="G49" s="941"/>
      <c r="H49" s="939"/>
      <c r="I49" s="940"/>
      <c r="J49" s="940"/>
      <c r="K49" s="940"/>
      <c r="L49" s="941"/>
    </row>
    <row r="50" spans="2:13" x14ac:dyDescent="0.25">
      <c r="B50" s="939"/>
      <c r="C50" s="940"/>
      <c r="D50" s="940"/>
      <c r="E50" s="940"/>
      <c r="F50" s="940"/>
      <c r="G50" s="941"/>
      <c r="H50" s="939"/>
      <c r="I50" s="940"/>
      <c r="J50" s="940"/>
      <c r="K50" s="940"/>
      <c r="L50" s="941"/>
    </row>
    <row r="51" spans="2:13" ht="15.75" thickBot="1" x14ac:dyDescent="0.3">
      <c r="B51" s="939"/>
      <c r="C51" s="940"/>
      <c r="D51" s="940"/>
      <c r="E51" s="940"/>
      <c r="F51" s="940"/>
      <c r="G51" s="941"/>
      <c r="H51" s="939"/>
      <c r="I51" s="940"/>
      <c r="J51" s="940"/>
      <c r="K51" s="940"/>
      <c r="L51" s="941"/>
    </row>
    <row r="52" spans="2:13" ht="20.45" customHeight="1" x14ac:dyDescent="0.25">
      <c r="B52" s="969" t="s">
        <v>893</v>
      </c>
      <c r="C52" s="970"/>
      <c r="D52" s="970"/>
      <c r="E52" s="970"/>
      <c r="F52" s="970"/>
      <c r="G52" s="971"/>
      <c r="H52" s="969" t="s">
        <v>892</v>
      </c>
      <c r="I52" s="970"/>
      <c r="J52" s="970"/>
      <c r="K52" s="970"/>
      <c r="L52" s="970"/>
      <c r="M52" s="971"/>
    </row>
    <row r="53" spans="2:13" ht="17.45" customHeight="1" thickBot="1" x14ac:dyDescent="0.3">
      <c r="B53" s="972"/>
      <c r="C53" s="973"/>
      <c r="D53" s="973"/>
      <c r="E53" s="973"/>
      <c r="F53" s="973"/>
      <c r="G53" s="974"/>
      <c r="H53" s="972"/>
      <c r="I53" s="973"/>
      <c r="J53" s="973"/>
      <c r="K53" s="973"/>
      <c r="L53" s="973"/>
      <c r="M53" s="974"/>
    </row>
    <row r="54" spans="2:13" x14ac:dyDescent="0.25">
      <c r="B54" s="954" t="s">
        <v>732</v>
      </c>
      <c r="C54" s="955"/>
      <c r="D54" s="955"/>
      <c r="E54" s="955"/>
      <c r="F54" s="955"/>
      <c r="G54" s="956"/>
      <c r="H54" s="954" t="s">
        <v>733</v>
      </c>
      <c r="I54" s="955"/>
      <c r="J54" s="955"/>
      <c r="K54" s="955"/>
      <c r="L54" s="956"/>
    </row>
    <row r="55" spans="2:13" x14ac:dyDescent="0.25">
      <c r="B55" s="939"/>
      <c r="C55" s="940"/>
      <c r="D55" s="940"/>
      <c r="E55" s="940"/>
      <c r="F55" s="940"/>
      <c r="G55" s="941"/>
      <c r="H55" s="939"/>
      <c r="I55" s="940"/>
      <c r="J55" s="940"/>
      <c r="K55" s="940"/>
      <c r="L55" s="941"/>
    </row>
    <row r="56" spans="2:13" x14ac:dyDescent="0.25">
      <c r="B56" s="939"/>
      <c r="C56" s="940"/>
      <c r="D56" s="940"/>
      <c r="E56" s="940"/>
      <c r="F56" s="940"/>
      <c r="G56" s="941"/>
      <c r="H56" s="939"/>
      <c r="I56" s="940"/>
      <c r="J56" s="940"/>
      <c r="K56" s="940"/>
      <c r="L56" s="941"/>
    </row>
    <row r="57" spans="2:13" x14ac:dyDescent="0.25">
      <c r="B57" s="939"/>
      <c r="C57" s="940"/>
      <c r="D57" s="940"/>
      <c r="E57" s="940"/>
      <c r="F57" s="940"/>
      <c r="G57" s="941"/>
      <c r="H57" s="939"/>
      <c r="I57" s="940"/>
      <c r="J57" s="940"/>
      <c r="K57" s="940"/>
      <c r="L57" s="941"/>
    </row>
    <row r="58" spans="2:13" x14ac:dyDescent="0.25">
      <c r="B58" s="939"/>
      <c r="C58" s="940"/>
      <c r="D58" s="940"/>
      <c r="E58" s="940"/>
      <c r="F58" s="940"/>
      <c r="G58" s="941"/>
      <c r="H58" s="939"/>
      <c r="I58" s="940"/>
      <c r="J58" s="940"/>
      <c r="K58" s="940"/>
      <c r="L58" s="941"/>
    </row>
    <row r="59" spans="2:13" x14ac:dyDescent="0.25">
      <c r="B59" s="939"/>
      <c r="C59" s="940"/>
      <c r="D59" s="940"/>
      <c r="E59" s="940"/>
      <c r="F59" s="940"/>
      <c r="G59" s="941"/>
      <c r="H59" s="939"/>
      <c r="I59" s="940"/>
      <c r="J59" s="940"/>
      <c r="K59" s="940"/>
      <c r="L59" s="941"/>
    </row>
    <row r="60" spans="2:13" x14ac:dyDescent="0.25">
      <c r="B60" s="939"/>
      <c r="C60" s="940"/>
      <c r="D60" s="940"/>
      <c r="E60" s="940"/>
      <c r="F60" s="940"/>
      <c r="G60" s="941"/>
      <c r="H60" s="939"/>
      <c r="I60" s="940"/>
      <c r="J60" s="940"/>
      <c r="K60" s="940"/>
      <c r="L60" s="941"/>
    </row>
    <row r="61" spans="2:13" x14ac:dyDescent="0.25">
      <c r="B61" s="939"/>
      <c r="C61" s="940"/>
      <c r="D61" s="940"/>
      <c r="E61" s="940"/>
      <c r="F61" s="940"/>
      <c r="G61" s="941"/>
      <c r="H61" s="939"/>
      <c r="I61" s="940"/>
      <c r="J61" s="940"/>
      <c r="K61" s="940"/>
      <c r="L61" s="941"/>
    </row>
    <row r="62" spans="2:13" x14ac:dyDescent="0.25">
      <c r="B62" s="939"/>
      <c r="C62" s="940"/>
      <c r="D62" s="940"/>
      <c r="E62" s="940"/>
      <c r="F62" s="940"/>
      <c r="G62" s="941"/>
      <c r="H62" s="939"/>
      <c r="I62" s="940"/>
      <c r="J62" s="940"/>
      <c r="K62" s="940"/>
      <c r="L62" s="941"/>
    </row>
    <row r="63" spans="2:13" x14ac:dyDescent="0.25">
      <c r="B63" s="939"/>
      <c r="C63" s="940"/>
      <c r="D63" s="940"/>
      <c r="E63" s="940"/>
      <c r="F63" s="940"/>
      <c r="G63" s="941"/>
      <c r="H63" s="939"/>
      <c r="I63" s="940"/>
      <c r="J63" s="940"/>
      <c r="K63" s="940"/>
      <c r="L63" s="941"/>
    </row>
    <row r="64" spans="2:13" x14ac:dyDescent="0.25">
      <c r="B64" s="939"/>
      <c r="C64" s="940"/>
      <c r="D64" s="940"/>
      <c r="E64" s="940"/>
      <c r="F64" s="940"/>
      <c r="G64" s="941"/>
      <c r="H64" s="939"/>
      <c r="I64" s="940"/>
      <c r="J64" s="940"/>
      <c r="K64" s="940"/>
      <c r="L64" s="941"/>
    </row>
    <row r="65" spans="2:13" x14ac:dyDescent="0.25">
      <c r="B65" s="939"/>
      <c r="C65" s="940"/>
      <c r="D65" s="940"/>
      <c r="E65" s="940"/>
      <c r="F65" s="940"/>
      <c r="G65" s="941"/>
      <c r="H65" s="939"/>
      <c r="I65" s="940"/>
      <c r="J65" s="940"/>
      <c r="K65" s="940"/>
      <c r="L65" s="941"/>
    </row>
    <row r="66" spans="2:13" x14ac:dyDescent="0.25">
      <c r="B66" s="939"/>
      <c r="C66" s="940"/>
      <c r="D66" s="940"/>
      <c r="E66" s="940"/>
      <c r="F66" s="940"/>
      <c r="G66" s="941"/>
      <c r="H66" s="939"/>
      <c r="I66" s="940"/>
      <c r="J66" s="940"/>
      <c r="K66" s="940"/>
      <c r="L66" s="941"/>
    </row>
    <row r="67" spans="2:13" ht="15.75" thickBot="1" x14ac:dyDescent="0.3">
      <c r="B67" s="939"/>
      <c r="C67" s="940"/>
      <c r="D67" s="940"/>
      <c r="E67" s="940"/>
      <c r="F67" s="940"/>
      <c r="G67" s="941"/>
      <c r="H67" s="939"/>
      <c r="I67" s="940"/>
      <c r="J67" s="940"/>
      <c r="K67" s="940"/>
      <c r="L67" s="941"/>
    </row>
    <row r="68" spans="2:13" ht="17.45" customHeight="1" x14ac:dyDescent="0.25">
      <c r="B68" s="969" t="s">
        <v>892</v>
      </c>
      <c r="C68" s="970"/>
      <c r="D68" s="970"/>
      <c r="E68" s="970"/>
      <c r="F68" s="970"/>
      <c r="G68" s="971"/>
      <c r="H68" s="969" t="s">
        <v>1042</v>
      </c>
      <c r="I68" s="970"/>
      <c r="J68" s="970"/>
      <c r="K68" s="970"/>
      <c r="L68" s="970"/>
      <c r="M68" s="971"/>
    </row>
    <row r="69" spans="2:13" ht="28.9" customHeight="1" thickBot="1" x14ac:dyDescent="0.3">
      <c r="B69" s="972"/>
      <c r="C69" s="973"/>
      <c r="D69" s="973"/>
      <c r="E69" s="973"/>
      <c r="F69" s="973"/>
      <c r="G69" s="974"/>
      <c r="H69" s="972"/>
      <c r="I69" s="973"/>
      <c r="J69" s="973"/>
      <c r="K69" s="973"/>
      <c r="L69" s="973"/>
      <c r="M69" s="974"/>
    </row>
    <row r="70" spans="2:13" x14ac:dyDescent="0.25">
      <c r="B70" s="954" t="s">
        <v>732</v>
      </c>
      <c r="C70" s="955"/>
      <c r="D70" s="955"/>
      <c r="E70" s="955"/>
      <c r="F70" s="955"/>
      <c r="G70" s="956"/>
      <c r="H70" s="954" t="s">
        <v>733</v>
      </c>
      <c r="I70" s="955"/>
      <c r="J70" s="955"/>
      <c r="K70" s="955"/>
      <c r="L70" s="956"/>
    </row>
    <row r="71" spans="2:13" x14ac:dyDescent="0.25">
      <c r="B71" s="939"/>
      <c r="C71" s="940"/>
      <c r="D71" s="940"/>
      <c r="E71" s="940"/>
      <c r="F71" s="940"/>
      <c r="G71" s="941"/>
      <c r="H71" s="939"/>
      <c r="I71" s="940"/>
      <c r="J71" s="940"/>
      <c r="K71" s="940"/>
      <c r="L71" s="941"/>
    </row>
    <row r="72" spans="2:13" x14ac:dyDescent="0.25">
      <c r="B72" s="939"/>
      <c r="C72" s="940"/>
      <c r="D72" s="940"/>
      <c r="E72" s="940"/>
      <c r="F72" s="940"/>
      <c r="G72" s="941"/>
      <c r="H72" s="939"/>
      <c r="I72" s="940"/>
      <c r="J72" s="940"/>
      <c r="K72" s="940"/>
      <c r="L72" s="941"/>
    </row>
    <row r="73" spans="2:13" x14ac:dyDescent="0.25">
      <c r="B73" s="939"/>
      <c r="C73" s="940"/>
      <c r="D73" s="940"/>
      <c r="E73" s="940"/>
      <c r="F73" s="940"/>
      <c r="G73" s="941"/>
      <c r="H73" s="939"/>
      <c r="I73" s="940"/>
      <c r="J73" s="940"/>
      <c r="K73" s="940"/>
      <c r="L73" s="941"/>
    </row>
    <row r="74" spans="2:13" x14ac:dyDescent="0.25">
      <c r="B74" s="939"/>
      <c r="C74" s="940"/>
      <c r="D74" s="940"/>
      <c r="E74" s="940"/>
      <c r="F74" s="940"/>
      <c r="G74" s="941"/>
      <c r="H74" s="939"/>
      <c r="I74" s="940"/>
      <c r="J74" s="940"/>
      <c r="K74" s="940"/>
      <c r="L74" s="941"/>
    </row>
    <row r="75" spans="2:13" x14ac:dyDescent="0.25">
      <c r="B75" s="939"/>
      <c r="C75" s="940"/>
      <c r="D75" s="940"/>
      <c r="E75" s="940"/>
      <c r="F75" s="940"/>
      <c r="G75" s="941"/>
      <c r="H75" s="939"/>
      <c r="I75" s="940"/>
      <c r="J75" s="940"/>
      <c r="K75" s="940"/>
      <c r="L75" s="941"/>
    </row>
    <row r="76" spans="2:13" x14ac:dyDescent="0.25">
      <c r="B76" s="939"/>
      <c r="C76" s="940"/>
      <c r="D76" s="940"/>
      <c r="E76" s="940"/>
      <c r="F76" s="940"/>
      <c r="G76" s="941"/>
      <c r="H76" s="939"/>
      <c r="I76" s="940"/>
      <c r="J76" s="940"/>
      <c r="K76" s="940"/>
      <c r="L76" s="941"/>
    </row>
    <row r="77" spans="2:13" x14ac:dyDescent="0.25">
      <c r="B77" s="939"/>
      <c r="C77" s="940"/>
      <c r="D77" s="940"/>
      <c r="E77" s="940"/>
      <c r="F77" s="940"/>
      <c r="G77" s="941"/>
      <c r="H77" s="939"/>
      <c r="I77" s="940"/>
      <c r="J77" s="940"/>
      <c r="K77" s="940"/>
      <c r="L77" s="941"/>
    </row>
    <row r="78" spans="2:13" x14ac:dyDescent="0.25">
      <c r="B78" s="939"/>
      <c r="C78" s="940"/>
      <c r="D78" s="940"/>
      <c r="E78" s="940"/>
      <c r="F78" s="940"/>
      <c r="G78" s="941"/>
      <c r="H78" s="939"/>
      <c r="I78" s="940"/>
      <c r="J78" s="940"/>
      <c r="K78" s="940"/>
      <c r="L78" s="941"/>
    </row>
    <row r="79" spans="2:13" x14ac:dyDescent="0.25">
      <c r="B79" s="939"/>
      <c r="C79" s="940"/>
      <c r="D79" s="940"/>
      <c r="E79" s="940"/>
      <c r="F79" s="940"/>
      <c r="G79" s="941"/>
      <c r="H79" s="939"/>
      <c r="I79" s="940"/>
      <c r="J79" s="940"/>
      <c r="K79" s="940"/>
      <c r="L79" s="941"/>
    </row>
    <row r="80" spans="2:13" x14ac:dyDescent="0.25">
      <c r="B80" s="939"/>
      <c r="C80" s="940"/>
      <c r="D80" s="940"/>
      <c r="E80" s="940"/>
      <c r="F80" s="940"/>
      <c r="G80" s="941"/>
      <c r="H80" s="939"/>
      <c r="I80" s="940"/>
      <c r="J80" s="940"/>
      <c r="K80" s="940"/>
      <c r="L80" s="941"/>
    </row>
    <row r="81" spans="2:13" x14ac:dyDescent="0.25">
      <c r="B81" s="939"/>
      <c r="C81" s="940"/>
      <c r="D81" s="940"/>
      <c r="E81" s="940"/>
      <c r="F81" s="940"/>
      <c r="G81" s="941"/>
      <c r="H81" s="939"/>
      <c r="I81" s="940"/>
      <c r="J81" s="940"/>
      <c r="K81" s="940"/>
      <c r="L81" s="941"/>
    </row>
    <row r="82" spans="2:13" x14ac:dyDescent="0.25">
      <c r="B82" s="939"/>
      <c r="C82" s="940"/>
      <c r="D82" s="940"/>
      <c r="E82" s="940"/>
      <c r="F82" s="940"/>
      <c r="G82" s="941"/>
      <c r="H82" s="939"/>
      <c r="I82" s="940"/>
      <c r="J82" s="940"/>
      <c r="K82" s="940"/>
      <c r="L82" s="941"/>
    </row>
    <row r="83" spans="2:13" ht="15.75" thickBot="1" x14ac:dyDescent="0.3">
      <c r="B83" s="939"/>
      <c r="C83" s="940"/>
      <c r="D83" s="940"/>
      <c r="E83" s="940"/>
      <c r="F83" s="940"/>
      <c r="G83" s="941"/>
      <c r="H83" s="939"/>
      <c r="I83" s="940"/>
      <c r="J83" s="940"/>
      <c r="K83" s="940"/>
      <c r="L83" s="941"/>
    </row>
    <row r="84" spans="2:13" ht="17.45" customHeight="1" x14ac:dyDescent="0.25">
      <c r="B84" s="969" t="s">
        <v>1042</v>
      </c>
      <c r="C84" s="970"/>
      <c r="D84" s="970"/>
      <c r="E84" s="970"/>
      <c r="F84" s="970"/>
      <c r="G84" s="971"/>
      <c r="H84" s="969" t="s">
        <v>894</v>
      </c>
      <c r="I84" s="970"/>
      <c r="J84" s="970"/>
      <c r="K84" s="970"/>
      <c r="L84" s="970"/>
      <c r="M84" s="971"/>
    </row>
    <row r="85" spans="2:13" ht="19.899999999999999" customHeight="1" thickBot="1" x14ac:dyDescent="0.3">
      <c r="B85" s="972"/>
      <c r="C85" s="973"/>
      <c r="D85" s="973"/>
      <c r="E85" s="973"/>
      <c r="F85" s="973"/>
      <c r="G85" s="974"/>
      <c r="H85" s="972"/>
      <c r="I85" s="973"/>
      <c r="J85" s="973"/>
      <c r="K85" s="973"/>
      <c r="L85" s="973"/>
      <c r="M85" s="974"/>
    </row>
    <row r="86" spans="2:13" x14ac:dyDescent="0.25">
      <c r="B86" s="954" t="s">
        <v>732</v>
      </c>
      <c r="C86" s="955"/>
      <c r="D86" s="955"/>
      <c r="E86" s="955"/>
      <c r="F86" s="955"/>
      <c r="G86" s="956"/>
      <c r="H86" s="954" t="s">
        <v>733</v>
      </c>
      <c r="I86" s="955"/>
      <c r="J86" s="955"/>
      <c r="K86" s="955"/>
      <c r="L86" s="956"/>
    </row>
    <row r="87" spans="2:13" x14ac:dyDescent="0.25">
      <c r="B87" s="939"/>
      <c r="C87" s="940"/>
      <c r="D87" s="940"/>
      <c r="E87" s="940"/>
      <c r="F87" s="940"/>
      <c r="G87" s="941"/>
      <c r="H87" s="939"/>
      <c r="I87" s="940"/>
      <c r="J87" s="940"/>
      <c r="K87" s="940"/>
      <c r="L87" s="941"/>
    </row>
    <row r="88" spans="2:13" x14ac:dyDescent="0.25">
      <c r="B88" s="939"/>
      <c r="C88" s="940"/>
      <c r="D88" s="940"/>
      <c r="E88" s="940"/>
      <c r="F88" s="940"/>
      <c r="G88" s="941"/>
      <c r="H88" s="939"/>
      <c r="I88" s="940"/>
      <c r="J88" s="940"/>
      <c r="K88" s="940"/>
      <c r="L88" s="941"/>
    </row>
    <row r="89" spans="2:13" x14ac:dyDescent="0.25">
      <c r="B89" s="939"/>
      <c r="C89" s="940"/>
      <c r="D89" s="940"/>
      <c r="E89" s="940"/>
      <c r="F89" s="940"/>
      <c r="G89" s="941"/>
      <c r="H89" s="939"/>
      <c r="I89" s="940"/>
      <c r="J89" s="940"/>
      <c r="K89" s="940"/>
      <c r="L89" s="941"/>
    </row>
    <row r="90" spans="2:13" x14ac:dyDescent="0.25">
      <c r="B90" s="939"/>
      <c r="C90" s="940"/>
      <c r="D90" s="940"/>
      <c r="E90" s="940"/>
      <c r="F90" s="940"/>
      <c r="G90" s="941"/>
      <c r="H90" s="939"/>
      <c r="I90" s="940"/>
      <c r="J90" s="940"/>
      <c r="K90" s="940"/>
      <c r="L90" s="941"/>
    </row>
    <row r="91" spans="2:13" x14ac:dyDescent="0.25">
      <c r="B91" s="939"/>
      <c r="C91" s="940"/>
      <c r="D91" s="940"/>
      <c r="E91" s="940"/>
      <c r="F91" s="940"/>
      <c r="G91" s="941"/>
      <c r="H91" s="939"/>
      <c r="I91" s="940"/>
      <c r="J91" s="940"/>
      <c r="K91" s="940"/>
      <c r="L91" s="941"/>
    </row>
    <row r="92" spans="2:13" x14ac:dyDescent="0.25">
      <c r="B92" s="939"/>
      <c r="C92" s="940"/>
      <c r="D92" s="940"/>
      <c r="E92" s="940"/>
      <c r="F92" s="940"/>
      <c r="G92" s="941"/>
      <c r="H92" s="939"/>
      <c r="I92" s="940"/>
      <c r="J92" s="940"/>
      <c r="K92" s="940"/>
      <c r="L92" s="941"/>
    </row>
    <row r="93" spans="2:13" x14ac:dyDescent="0.25">
      <c r="B93" s="939"/>
      <c r="C93" s="940"/>
      <c r="D93" s="940"/>
      <c r="E93" s="940"/>
      <c r="F93" s="940"/>
      <c r="G93" s="941"/>
      <c r="H93" s="939"/>
      <c r="I93" s="940"/>
      <c r="J93" s="940"/>
      <c r="K93" s="940"/>
      <c r="L93" s="941"/>
    </row>
    <row r="94" spans="2:13" x14ac:dyDescent="0.25">
      <c r="B94" s="939"/>
      <c r="C94" s="940"/>
      <c r="D94" s="940"/>
      <c r="E94" s="940"/>
      <c r="F94" s="940"/>
      <c r="G94" s="941"/>
      <c r="H94" s="939"/>
      <c r="I94" s="940"/>
      <c r="J94" s="940"/>
      <c r="K94" s="940"/>
      <c r="L94" s="941"/>
    </row>
    <row r="95" spans="2:13" x14ac:dyDescent="0.25">
      <c r="B95" s="939"/>
      <c r="C95" s="940"/>
      <c r="D95" s="940"/>
      <c r="E95" s="940"/>
      <c r="F95" s="940"/>
      <c r="G95" s="941"/>
      <c r="H95" s="939"/>
      <c r="I95" s="940"/>
      <c r="J95" s="940"/>
      <c r="K95" s="940"/>
      <c r="L95" s="941"/>
    </row>
    <row r="96" spans="2:13" x14ac:dyDescent="0.25">
      <c r="B96" s="939"/>
      <c r="C96" s="940"/>
      <c r="D96" s="940"/>
      <c r="E96" s="940"/>
      <c r="F96" s="940"/>
      <c r="G96" s="941"/>
      <c r="H96" s="939"/>
      <c r="I96" s="940"/>
      <c r="J96" s="940"/>
      <c r="K96" s="940"/>
      <c r="L96" s="941"/>
    </row>
    <row r="97" spans="2:13" x14ac:dyDescent="0.25">
      <c r="B97" s="939"/>
      <c r="C97" s="940"/>
      <c r="D97" s="940"/>
      <c r="E97" s="940"/>
      <c r="F97" s="940"/>
      <c r="G97" s="941"/>
      <c r="H97" s="939"/>
      <c r="I97" s="940"/>
      <c r="J97" s="940"/>
      <c r="K97" s="940"/>
      <c r="L97" s="941"/>
    </row>
    <row r="98" spans="2:13" x14ac:dyDescent="0.25">
      <c r="B98" s="939"/>
      <c r="C98" s="940"/>
      <c r="D98" s="940"/>
      <c r="E98" s="940"/>
      <c r="F98" s="940"/>
      <c r="G98" s="941"/>
      <c r="H98" s="939"/>
      <c r="I98" s="940"/>
      <c r="J98" s="940"/>
      <c r="K98" s="940"/>
      <c r="L98" s="941"/>
    </row>
    <row r="99" spans="2:13" ht="15.75" thickBot="1" x14ac:dyDescent="0.3">
      <c r="B99" s="939"/>
      <c r="C99" s="940"/>
      <c r="D99" s="940"/>
      <c r="E99" s="940"/>
      <c r="F99" s="940"/>
      <c r="G99" s="941"/>
      <c r="H99" s="939"/>
      <c r="I99" s="940"/>
      <c r="J99" s="940"/>
      <c r="K99" s="940"/>
      <c r="L99" s="941"/>
    </row>
    <row r="100" spans="2:13" ht="25.9" customHeight="1" x14ac:dyDescent="0.25">
      <c r="B100" s="969" t="s">
        <v>1045</v>
      </c>
      <c r="C100" s="970"/>
      <c r="D100" s="970"/>
      <c r="E100" s="970"/>
      <c r="F100" s="970"/>
      <c r="G100" s="971"/>
      <c r="H100" s="969" t="s">
        <v>1045</v>
      </c>
      <c r="I100" s="970"/>
      <c r="J100" s="970"/>
      <c r="K100" s="970"/>
      <c r="L100" s="970"/>
      <c r="M100" s="971"/>
    </row>
    <row r="101" spans="2:13" ht="20.45" customHeight="1" thickBot="1" x14ac:dyDescent="0.3">
      <c r="B101" s="972"/>
      <c r="C101" s="973"/>
      <c r="D101" s="973"/>
      <c r="E101" s="973"/>
      <c r="F101" s="973"/>
      <c r="G101" s="974"/>
      <c r="H101" s="972"/>
      <c r="I101" s="973"/>
      <c r="J101" s="973"/>
      <c r="K101" s="973"/>
      <c r="L101" s="973"/>
      <c r="M101" s="974"/>
    </row>
    <row r="102" spans="2:13" x14ac:dyDescent="0.25">
      <c r="B102" s="954" t="s">
        <v>732</v>
      </c>
      <c r="C102" s="955"/>
      <c r="D102" s="955"/>
      <c r="E102" s="955"/>
      <c r="F102" s="955"/>
      <c r="G102" s="956"/>
      <c r="H102" s="954" t="s">
        <v>733</v>
      </c>
      <c r="I102" s="955"/>
      <c r="J102" s="955"/>
      <c r="K102" s="955"/>
      <c r="L102" s="956"/>
    </row>
    <row r="103" spans="2:13" x14ac:dyDescent="0.25">
      <c r="B103" s="939"/>
      <c r="C103" s="940"/>
      <c r="D103" s="940"/>
      <c r="E103" s="940"/>
      <c r="F103" s="940"/>
      <c r="G103" s="941"/>
      <c r="H103" s="939"/>
      <c r="I103" s="940"/>
      <c r="J103" s="940"/>
      <c r="K103" s="940"/>
      <c r="L103" s="941"/>
    </row>
    <row r="104" spans="2:13" x14ac:dyDescent="0.25">
      <c r="B104" s="939"/>
      <c r="C104" s="940"/>
      <c r="D104" s="940"/>
      <c r="E104" s="940"/>
      <c r="F104" s="940"/>
      <c r="G104" s="941"/>
      <c r="H104" s="939"/>
      <c r="I104" s="940"/>
      <c r="J104" s="940"/>
      <c r="K104" s="940"/>
      <c r="L104" s="941"/>
    </row>
    <row r="105" spans="2:13" x14ac:dyDescent="0.25">
      <c r="B105" s="939"/>
      <c r="C105" s="940"/>
      <c r="D105" s="940"/>
      <c r="E105" s="940"/>
      <c r="F105" s="940"/>
      <c r="G105" s="941"/>
      <c r="H105" s="939"/>
      <c r="I105" s="940"/>
      <c r="J105" s="940"/>
      <c r="K105" s="940"/>
      <c r="L105" s="941"/>
    </row>
    <row r="106" spans="2:13" x14ac:dyDescent="0.25">
      <c r="B106" s="939"/>
      <c r="C106" s="940"/>
      <c r="D106" s="940"/>
      <c r="E106" s="940"/>
      <c r="F106" s="940"/>
      <c r="G106" s="941"/>
      <c r="H106" s="939"/>
      <c r="I106" s="940"/>
      <c r="J106" s="940"/>
      <c r="K106" s="940"/>
      <c r="L106" s="941"/>
    </row>
    <row r="107" spans="2:13" x14ac:dyDescent="0.25">
      <c r="B107" s="939"/>
      <c r="C107" s="940"/>
      <c r="D107" s="940"/>
      <c r="E107" s="940"/>
      <c r="F107" s="940"/>
      <c r="G107" s="941"/>
      <c r="H107" s="939"/>
      <c r="I107" s="940"/>
      <c r="J107" s="940"/>
      <c r="K107" s="940"/>
      <c r="L107" s="941"/>
    </row>
    <row r="108" spans="2:13" x14ac:dyDescent="0.25">
      <c r="B108" s="939"/>
      <c r="C108" s="940"/>
      <c r="D108" s="940"/>
      <c r="E108" s="940"/>
      <c r="F108" s="940"/>
      <c r="G108" s="941"/>
      <c r="H108" s="939"/>
      <c r="I108" s="940"/>
      <c r="J108" s="940"/>
      <c r="K108" s="940"/>
      <c r="L108" s="941"/>
    </row>
    <row r="109" spans="2:13" x14ac:dyDescent="0.25">
      <c r="B109" s="939"/>
      <c r="C109" s="940"/>
      <c r="D109" s="940"/>
      <c r="E109" s="940"/>
      <c r="F109" s="940"/>
      <c r="G109" s="941"/>
      <c r="H109" s="939"/>
      <c r="I109" s="940"/>
      <c r="J109" s="940"/>
      <c r="K109" s="940"/>
      <c r="L109" s="941"/>
    </row>
    <row r="110" spans="2:13" x14ac:dyDescent="0.25">
      <c r="B110" s="939"/>
      <c r="C110" s="940"/>
      <c r="D110" s="940"/>
      <c r="E110" s="940"/>
      <c r="F110" s="940"/>
      <c r="G110" s="941"/>
      <c r="H110" s="939"/>
      <c r="I110" s="940"/>
      <c r="J110" s="940"/>
      <c r="K110" s="940"/>
      <c r="L110" s="941"/>
    </row>
    <row r="111" spans="2:13" x14ac:dyDescent="0.25">
      <c r="B111" s="939"/>
      <c r="C111" s="940"/>
      <c r="D111" s="940"/>
      <c r="E111" s="940"/>
      <c r="F111" s="940"/>
      <c r="G111" s="941"/>
      <c r="H111" s="939"/>
      <c r="I111" s="940"/>
      <c r="J111" s="940"/>
      <c r="K111" s="940"/>
      <c r="L111" s="941"/>
    </row>
    <row r="112" spans="2:13" x14ac:dyDescent="0.25">
      <c r="B112" s="939"/>
      <c r="C112" s="940"/>
      <c r="D112" s="940"/>
      <c r="E112" s="940"/>
      <c r="F112" s="940"/>
      <c r="G112" s="941"/>
      <c r="H112" s="939"/>
      <c r="I112" s="940"/>
      <c r="J112" s="940"/>
      <c r="K112" s="940"/>
      <c r="L112" s="941"/>
    </row>
    <row r="113" spans="2:12" x14ac:dyDescent="0.25">
      <c r="B113" s="939"/>
      <c r="C113" s="940"/>
      <c r="D113" s="940"/>
      <c r="E113" s="940"/>
      <c r="F113" s="940"/>
      <c r="G113" s="941"/>
      <c r="H113" s="939"/>
      <c r="I113" s="940"/>
      <c r="J113" s="940"/>
      <c r="K113" s="940"/>
      <c r="L113" s="941"/>
    </row>
    <row r="114" spans="2:12" x14ac:dyDescent="0.25">
      <c r="B114" s="939"/>
      <c r="C114" s="940"/>
      <c r="D114" s="940"/>
      <c r="E114" s="940"/>
      <c r="F114" s="940"/>
      <c r="G114" s="941"/>
      <c r="H114" s="939"/>
      <c r="I114" s="940"/>
      <c r="J114" s="940"/>
      <c r="K114" s="940"/>
      <c r="L114" s="941"/>
    </row>
    <row r="115" spans="2:12" ht="15.75" thickBot="1" x14ac:dyDescent="0.3">
      <c r="B115" s="939"/>
      <c r="C115" s="940"/>
      <c r="D115" s="940"/>
      <c r="E115" s="940"/>
      <c r="F115" s="940"/>
      <c r="G115" s="941"/>
      <c r="H115" s="939"/>
      <c r="I115" s="940"/>
      <c r="J115" s="940"/>
      <c r="K115" s="940"/>
      <c r="L115" s="941"/>
    </row>
    <row r="116" spans="2:12" ht="17.45" customHeight="1" x14ac:dyDescent="0.25">
      <c r="B116" s="975" t="s">
        <v>1046</v>
      </c>
      <c r="C116" s="976"/>
      <c r="D116" s="976"/>
      <c r="E116" s="976"/>
      <c r="F116" s="976"/>
      <c r="G116" s="976"/>
      <c r="H116" s="979" t="s">
        <v>1047</v>
      </c>
      <c r="I116" s="980"/>
      <c r="J116" s="980"/>
      <c r="K116" s="980"/>
      <c r="L116" s="981"/>
    </row>
    <row r="117" spans="2:12" ht="15.75" thickBot="1" x14ac:dyDescent="0.3">
      <c r="B117" s="977"/>
      <c r="C117" s="978"/>
      <c r="D117" s="978"/>
      <c r="E117" s="978"/>
      <c r="F117" s="978"/>
      <c r="G117" s="978"/>
      <c r="H117" s="982"/>
      <c r="I117" s="983"/>
      <c r="J117" s="983"/>
      <c r="K117" s="983"/>
      <c r="L117" s="984"/>
    </row>
    <row r="118" spans="2:12" x14ac:dyDescent="0.25">
      <c r="B118" s="954" t="s">
        <v>732</v>
      </c>
      <c r="C118" s="955"/>
      <c r="D118" s="955"/>
      <c r="E118" s="955"/>
      <c r="F118" s="955"/>
      <c r="G118" s="956"/>
      <c r="H118" s="954" t="s">
        <v>733</v>
      </c>
      <c r="I118" s="955"/>
      <c r="J118" s="955"/>
      <c r="K118" s="955"/>
      <c r="L118" s="956"/>
    </row>
    <row r="119" spans="2:12" x14ac:dyDescent="0.25">
      <c r="B119" s="939"/>
      <c r="C119" s="940"/>
      <c r="D119" s="940"/>
      <c r="E119" s="940"/>
      <c r="F119" s="940"/>
      <c r="G119" s="941"/>
      <c r="H119" s="939"/>
      <c r="I119" s="940"/>
      <c r="J119" s="940"/>
      <c r="K119" s="940"/>
      <c r="L119" s="941"/>
    </row>
    <row r="120" spans="2:12" x14ac:dyDescent="0.25">
      <c r="B120" s="939"/>
      <c r="C120" s="940"/>
      <c r="D120" s="940"/>
      <c r="E120" s="940"/>
      <c r="F120" s="940"/>
      <c r="G120" s="941"/>
      <c r="H120" s="939"/>
      <c r="I120" s="940"/>
      <c r="J120" s="940"/>
      <c r="K120" s="940"/>
      <c r="L120" s="941"/>
    </row>
    <row r="121" spans="2:12" x14ac:dyDescent="0.25">
      <c r="B121" s="939"/>
      <c r="C121" s="940"/>
      <c r="D121" s="940"/>
      <c r="E121" s="940"/>
      <c r="F121" s="940"/>
      <c r="G121" s="941"/>
      <c r="H121" s="939"/>
      <c r="I121" s="940"/>
      <c r="J121" s="940"/>
      <c r="K121" s="940"/>
      <c r="L121" s="941"/>
    </row>
    <row r="122" spans="2:12" x14ac:dyDescent="0.25">
      <c r="B122" s="939"/>
      <c r="C122" s="940"/>
      <c r="D122" s="940"/>
      <c r="E122" s="940"/>
      <c r="F122" s="940"/>
      <c r="G122" s="941"/>
      <c r="H122" s="939"/>
      <c r="I122" s="940"/>
      <c r="J122" s="940"/>
      <c r="K122" s="940"/>
      <c r="L122" s="941"/>
    </row>
    <row r="123" spans="2:12" x14ac:dyDescent="0.25">
      <c r="B123" s="939"/>
      <c r="C123" s="940"/>
      <c r="D123" s="940"/>
      <c r="E123" s="940"/>
      <c r="F123" s="940"/>
      <c r="G123" s="941"/>
      <c r="H123" s="939"/>
      <c r="I123" s="940"/>
      <c r="J123" s="940"/>
      <c r="K123" s="940"/>
      <c r="L123" s="941"/>
    </row>
    <row r="124" spans="2:12" x14ac:dyDescent="0.25">
      <c r="B124" s="939"/>
      <c r="C124" s="940"/>
      <c r="D124" s="940"/>
      <c r="E124" s="940"/>
      <c r="F124" s="940"/>
      <c r="G124" s="941"/>
      <c r="H124" s="939"/>
      <c r="I124" s="940"/>
      <c r="J124" s="940"/>
      <c r="K124" s="940"/>
      <c r="L124" s="941"/>
    </row>
    <row r="125" spans="2:12" x14ac:dyDescent="0.25">
      <c r="B125" s="939"/>
      <c r="C125" s="940"/>
      <c r="D125" s="940"/>
      <c r="E125" s="940"/>
      <c r="F125" s="940"/>
      <c r="G125" s="941"/>
      <c r="H125" s="939"/>
      <c r="I125" s="940"/>
      <c r="J125" s="940"/>
      <c r="K125" s="940"/>
      <c r="L125" s="941"/>
    </row>
    <row r="126" spans="2:12" x14ac:dyDescent="0.25">
      <c r="B126" s="939"/>
      <c r="C126" s="940"/>
      <c r="D126" s="940"/>
      <c r="E126" s="940"/>
      <c r="F126" s="940"/>
      <c r="G126" s="941"/>
      <c r="H126" s="939"/>
      <c r="I126" s="940"/>
      <c r="J126" s="940"/>
      <c r="K126" s="940"/>
      <c r="L126" s="941"/>
    </row>
    <row r="127" spans="2:12" x14ac:dyDescent="0.25">
      <c r="B127" s="939"/>
      <c r="C127" s="940"/>
      <c r="D127" s="940"/>
      <c r="E127" s="940"/>
      <c r="F127" s="940"/>
      <c r="G127" s="941"/>
      <c r="H127" s="939"/>
      <c r="I127" s="940"/>
      <c r="J127" s="940"/>
      <c r="K127" s="940"/>
      <c r="L127" s="941"/>
    </row>
    <row r="128" spans="2:12" x14ac:dyDescent="0.25">
      <c r="B128" s="939"/>
      <c r="C128" s="940"/>
      <c r="D128" s="940"/>
      <c r="E128" s="940"/>
      <c r="F128" s="940"/>
      <c r="G128" s="941"/>
      <c r="H128" s="939"/>
      <c r="I128" s="940"/>
      <c r="J128" s="940"/>
      <c r="K128" s="940"/>
      <c r="L128" s="941"/>
    </row>
    <row r="129" spans="2:12" x14ac:dyDescent="0.25">
      <c r="B129" s="939"/>
      <c r="C129" s="940"/>
      <c r="D129" s="940"/>
      <c r="E129" s="940"/>
      <c r="F129" s="940"/>
      <c r="G129" s="941"/>
      <c r="H129" s="939"/>
      <c r="I129" s="940"/>
      <c r="J129" s="940"/>
      <c r="K129" s="940"/>
      <c r="L129" s="941"/>
    </row>
    <row r="130" spans="2:12" x14ac:dyDescent="0.25">
      <c r="B130" s="939"/>
      <c r="C130" s="940"/>
      <c r="D130" s="940"/>
      <c r="E130" s="940"/>
      <c r="F130" s="940"/>
      <c r="G130" s="941"/>
      <c r="H130" s="939"/>
      <c r="I130" s="940"/>
      <c r="J130" s="940"/>
      <c r="K130" s="940"/>
      <c r="L130" s="941"/>
    </row>
    <row r="131" spans="2:12" ht="15.75" thickBot="1" x14ac:dyDescent="0.3">
      <c r="B131" s="939"/>
      <c r="C131" s="940"/>
      <c r="D131" s="940"/>
      <c r="E131" s="940"/>
      <c r="F131" s="940"/>
      <c r="G131" s="941"/>
      <c r="H131" s="939"/>
      <c r="I131" s="940"/>
      <c r="J131" s="940"/>
      <c r="K131" s="940"/>
      <c r="L131" s="941"/>
    </row>
    <row r="132" spans="2:12" ht="19.899999999999999" customHeight="1" x14ac:dyDescent="0.25">
      <c r="B132" s="957"/>
      <c r="C132" s="958"/>
      <c r="D132" s="958"/>
      <c r="E132" s="958"/>
      <c r="F132" s="958"/>
      <c r="G132" s="959"/>
      <c r="H132" s="963"/>
      <c r="I132" s="964"/>
      <c r="J132" s="964"/>
      <c r="K132" s="964"/>
      <c r="L132" s="965"/>
    </row>
    <row r="133" spans="2:12" ht="15.75" thickBot="1" x14ac:dyDescent="0.3">
      <c r="B133" s="960"/>
      <c r="C133" s="961"/>
      <c r="D133" s="961"/>
      <c r="E133" s="961"/>
      <c r="F133" s="961"/>
      <c r="G133" s="962"/>
      <c r="H133" s="966"/>
      <c r="I133" s="967"/>
      <c r="J133" s="967"/>
      <c r="K133" s="967"/>
      <c r="L133" s="968"/>
    </row>
  </sheetData>
  <mergeCells count="39">
    <mergeCell ref="B6:G19"/>
    <mergeCell ref="H6:L19"/>
    <mergeCell ref="B20:G21"/>
    <mergeCell ref="B22:G35"/>
    <mergeCell ref="H22:L35"/>
    <mergeCell ref="B1:L2"/>
    <mergeCell ref="B3:E3"/>
    <mergeCell ref="G3:I3"/>
    <mergeCell ref="J3:L3"/>
    <mergeCell ref="B4:H5"/>
    <mergeCell ref="K4:L4"/>
    <mergeCell ref="K5:L5"/>
    <mergeCell ref="B86:G99"/>
    <mergeCell ref="H86:L99"/>
    <mergeCell ref="B54:G67"/>
    <mergeCell ref="H54:L67"/>
    <mergeCell ref="H20:M21"/>
    <mergeCell ref="B36:G37"/>
    <mergeCell ref="B38:G51"/>
    <mergeCell ref="H38:L51"/>
    <mergeCell ref="B52:G53"/>
    <mergeCell ref="H36:M37"/>
    <mergeCell ref="H52:M53"/>
    <mergeCell ref="B118:G131"/>
    <mergeCell ref="H118:L131"/>
    <mergeCell ref="B132:G133"/>
    <mergeCell ref="H132:L133"/>
    <mergeCell ref="H68:M69"/>
    <mergeCell ref="H84:M85"/>
    <mergeCell ref="B100:G101"/>
    <mergeCell ref="B102:G115"/>
    <mergeCell ref="H102:L115"/>
    <mergeCell ref="B68:G69"/>
    <mergeCell ref="H100:M101"/>
    <mergeCell ref="B116:G117"/>
    <mergeCell ref="H116:L117"/>
    <mergeCell ref="B70:G83"/>
    <mergeCell ref="H70:L83"/>
    <mergeCell ref="B84:G85"/>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B1:O104"/>
  <sheetViews>
    <sheetView view="pageBreakPreview" zoomScale="85" zoomScaleNormal="100" zoomScaleSheetLayoutView="85" zoomScalePageLayoutView="110" workbookViewId="0">
      <selection activeCell="O69" sqref="N69:O69"/>
    </sheetView>
  </sheetViews>
  <sheetFormatPr baseColWidth="10" defaultColWidth="12" defaultRowHeight="15" x14ac:dyDescent="0.25"/>
  <cols>
    <col min="1" max="1" width="3.85546875" style="130" customWidth="1"/>
    <col min="2" max="2" width="4.85546875" style="130" customWidth="1"/>
    <col min="3" max="3" width="8.7109375" style="130" customWidth="1"/>
    <col min="4" max="4" width="8.42578125" style="130" customWidth="1"/>
    <col min="5" max="5" width="12" style="130"/>
    <col min="6" max="6" width="12.5703125" style="130" customWidth="1"/>
    <col min="7" max="7" width="10" style="130" customWidth="1"/>
    <col min="8" max="8" width="9" style="130" customWidth="1"/>
    <col min="9" max="9" width="23.5703125" style="130" customWidth="1"/>
    <col min="10" max="10" width="13.7109375" style="130" customWidth="1"/>
    <col min="11" max="11" width="14.140625" style="130" customWidth="1"/>
    <col min="12" max="12" width="10" style="130" customWidth="1"/>
    <col min="13" max="13" width="12" style="130" hidden="1" customWidth="1"/>
    <col min="14" max="16384" width="12" style="130"/>
  </cols>
  <sheetData>
    <row r="1" spans="2:12" ht="27.75" customHeight="1" x14ac:dyDescent="0.25">
      <c r="B1" s="919" t="s">
        <v>386</v>
      </c>
      <c r="C1" s="920"/>
      <c r="D1" s="920"/>
      <c r="E1" s="920"/>
      <c r="F1" s="920"/>
      <c r="G1" s="920"/>
      <c r="H1" s="920"/>
      <c r="I1" s="920"/>
      <c r="J1" s="920"/>
      <c r="K1" s="920"/>
      <c r="L1" s="921"/>
    </row>
    <row r="2" spans="2:12" ht="11.25" customHeight="1" x14ac:dyDescent="0.25">
      <c r="B2" s="922"/>
      <c r="C2" s="923"/>
      <c r="D2" s="923"/>
      <c r="E2" s="923"/>
      <c r="F2" s="923"/>
      <c r="G2" s="923"/>
      <c r="H2" s="923"/>
      <c r="I2" s="923"/>
      <c r="J2" s="923"/>
      <c r="K2" s="923"/>
      <c r="L2" s="924"/>
    </row>
    <row r="3" spans="2:12" ht="24.95" customHeight="1" x14ac:dyDescent="0.25">
      <c r="B3" s="925" t="s">
        <v>434</v>
      </c>
      <c r="C3" s="926"/>
      <c r="D3" s="926"/>
      <c r="E3" s="927"/>
      <c r="F3" s="157">
        <v>44000</v>
      </c>
      <c r="G3" s="925" t="s">
        <v>435</v>
      </c>
      <c r="H3" s="926"/>
      <c r="I3" s="927"/>
      <c r="J3" s="988">
        <v>44006</v>
      </c>
      <c r="K3" s="1015"/>
      <c r="L3" s="1016"/>
    </row>
    <row r="4" spans="2:12" ht="24.95" customHeight="1" x14ac:dyDescent="0.25">
      <c r="B4" s="931" t="s">
        <v>384</v>
      </c>
      <c r="C4" s="932"/>
      <c r="D4" s="932"/>
      <c r="E4" s="932"/>
      <c r="F4" s="932"/>
      <c r="G4" s="932"/>
      <c r="H4" s="933"/>
      <c r="I4" s="164" t="s">
        <v>709</v>
      </c>
      <c r="J4" s="164" t="s">
        <v>2</v>
      </c>
      <c r="K4" s="937" t="s">
        <v>0</v>
      </c>
      <c r="L4" s="938"/>
    </row>
    <row r="5" spans="2:12" ht="24.95" customHeight="1" thickBot="1" x14ac:dyDescent="0.3">
      <c r="B5" s="1017"/>
      <c r="C5" s="1018"/>
      <c r="D5" s="1018"/>
      <c r="E5" s="1018"/>
      <c r="F5" s="1018"/>
      <c r="G5" s="1018"/>
      <c r="H5" s="1019"/>
      <c r="I5" s="126" t="s">
        <v>710</v>
      </c>
      <c r="J5" s="163">
        <v>2</v>
      </c>
      <c r="K5" s="1020" t="s">
        <v>436</v>
      </c>
      <c r="L5" s="1021"/>
    </row>
    <row r="6" spans="2:12" ht="24.95" customHeight="1" thickBot="1" x14ac:dyDescent="0.3">
      <c r="B6" s="1012" t="s">
        <v>741</v>
      </c>
      <c r="C6" s="1013"/>
      <c r="D6" s="1013"/>
      <c r="E6" s="1013"/>
      <c r="F6" s="1013"/>
      <c r="G6" s="1013"/>
      <c r="H6" s="1013"/>
      <c r="I6" s="1013"/>
      <c r="J6" s="1013"/>
      <c r="K6" s="1013"/>
      <c r="L6" s="1014"/>
    </row>
    <row r="7" spans="2:12" ht="15.75" customHeight="1" x14ac:dyDescent="0.25">
      <c r="B7" s="939" t="s">
        <v>644</v>
      </c>
      <c r="C7" s="940"/>
      <c r="D7" s="940"/>
      <c r="E7" s="940"/>
      <c r="F7" s="940"/>
      <c r="G7" s="941"/>
      <c r="H7" s="939" t="s">
        <v>645</v>
      </c>
      <c r="I7" s="940"/>
      <c r="J7" s="940"/>
      <c r="K7" s="940"/>
      <c r="L7" s="941"/>
    </row>
    <row r="8" spans="2:12" x14ac:dyDescent="0.25">
      <c r="B8" s="939"/>
      <c r="C8" s="940"/>
      <c r="D8" s="940"/>
      <c r="E8" s="940"/>
      <c r="F8" s="940"/>
      <c r="G8" s="941"/>
      <c r="H8" s="939"/>
      <c r="I8" s="940"/>
      <c r="J8" s="940"/>
      <c r="K8" s="940"/>
      <c r="L8" s="941"/>
    </row>
    <row r="9" spans="2:12" x14ac:dyDescent="0.25">
      <c r="B9" s="939"/>
      <c r="C9" s="940"/>
      <c r="D9" s="940"/>
      <c r="E9" s="940"/>
      <c r="F9" s="940"/>
      <c r="G9" s="941"/>
      <c r="H9" s="939"/>
      <c r="I9" s="940"/>
      <c r="J9" s="940"/>
      <c r="K9" s="940"/>
      <c r="L9" s="941"/>
    </row>
    <row r="10" spans="2:12" x14ac:dyDescent="0.25">
      <c r="B10" s="939"/>
      <c r="C10" s="940"/>
      <c r="D10" s="940"/>
      <c r="E10" s="940"/>
      <c r="F10" s="940"/>
      <c r="G10" s="941"/>
      <c r="H10" s="939"/>
      <c r="I10" s="940"/>
      <c r="J10" s="940"/>
      <c r="K10" s="940"/>
      <c r="L10" s="941"/>
    </row>
    <row r="11" spans="2:12" x14ac:dyDescent="0.25">
      <c r="B11" s="939"/>
      <c r="C11" s="940"/>
      <c r="D11" s="940"/>
      <c r="E11" s="940"/>
      <c r="F11" s="940"/>
      <c r="G11" s="941"/>
      <c r="H11" s="939"/>
      <c r="I11" s="940"/>
      <c r="J11" s="940"/>
      <c r="K11" s="940"/>
      <c r="L11" s="941"/>
    </row>
    <row r="12" spans="2:12" x14ac:dyDescent="0.25">
      <c r="B12" s="939"/>
      <c r="C12" s="940"/>
      <c r="D12" s="940"/>
      <c r="E12" s="940"/>
      <c r="F12" s="940"/>
      <c r="G12" s="941"/>
      <c r="H12" s="939"/>
      <c r="I12" s="940"/>
      <c r="J12" s="940"/>
      <c r="K12" s="940"/>
      <c r="L12" s="941"/>
    </row>
    <row r="13" spans="2:12" x14ac:dyDescent="0.25">
      <c r="B13" s="939"/>
      <c r="C13" s="940"/>
      <c r="D13" s="940"/>
      <c r="E13" s="940"/>
      <c r="F13" s="940"/>
      <c r="G13" s="941"/>
      <c r="H13" s="939"/>
      <c r="I13" s="940"/>
      <c r="J13" s="940"/>
      <c r="K13" s="940"/>
      <c r="L13" s="941"/>
    </row>
    <row r="14" spans="2:12" x14ac:dyDescent="0.25">
      <c r="B14" s="939"/>
      <c r="C14" s="940"/>
      <c r="D14" s="940"/>
      <c r="E14" s="940"/>
      <c r="F14" s="940"/>
      <c r="G14" s="941"/>
      <c r="H14" s="939"/>
      <c r="I14" s="940"/>
      <c r="J14" s="940"/>
      <c r="K14" s="940"/>
      <c r="L14" s="941"/>
    </row>
    <row r="15" spans="2:12" x14ac:dyDescent="0.25">
      <c r="B15" s="939"/>
      <c r="C15" s="940"/>
      <c r="D15" s="940"/>
      <c r="E15" s="940"/>
      <c r="F15" s="940"/>
      <c r="G15" s="941"/>
      <c r="H15" s="939"/>
      <c r="I15" s="940"/>
      <c r="J15" s="940"/>
      <c r="K15" s="940"/>
      <c r="L15" s="941"/>
    </row>
    <row r="16" spans="2:12" x14ac:dyDescent="0.25">
      <c r="B16" s="939"/>
      <c r="C16" s="940"/>
      <c r="D16" s="940"/>
      <c r="E16" s="940"/>
      <c r="F16" s="940"/>
      <c r="G16" s="941"/>
      <c r="H16" s="939"/>
      <c r="I16" s="940"/>
      <c r="J16" s="940"/>
      <c r="K16" s="940"/>
      <c r="L16" s="941"/>
    </row>
    <row r="17" spans="2:13" x14ac:dyDescent="0.25">
      <c r="B17" s="939"/>
      <c r="C17" s="940"/>
      <c r="D17" s="940"/>
      <c r="E17" s="940"/>
      <c r="F17" s="940"/>
      <c r="G17" s="941"/>
      <c r="H17" s="939"/>
      <c r="I17" s="940"/>
      <c r="J17" s="940"/>
      <c r="K17" s="940"/>
      <c r="L17" s="941"/>
    </row>
    <row r="18" spans="2:13" x14ac:dyDescent="0.25">
      <c r="B18" s="939"/>
      <c r="C18" s="940"/>
      <c r="D18" s="940"/>
      <c r="E18" s="940"/>
      <c r="F18" s="940"/>
      <c r="G18" s="941"/>
      <c r="H18" s="939"/>
      <c r="I18" s="940"/>
      <c r="J18" s="940"/>
      <c r="K18" s="940"/>
      <c r="L18" s="941"/>
    </row>
    <row r="19" spans="2:13" x14ac:dyDescent="0.25">
      <c r="B19" s="939"/>
      <c r="C19" s="940"/>
      <c r="D19" s="940"/>
      <c r="E19" s="940"/>
      <c r="F19" s="940"/>
      <c r="G19" s="941"/>
      <c r="H19" s="939"/>
      <c r="I19" s="940"/>
      <c r="J19" s="940"/>
      <c r="K19" s="940"/>
      <c r="L19" s="941"/>
    </row>
    <row r="20" spans="2:13" ht="15.75" thickBot="1" x14ac:dyDescent="0.3">
      <c r="B20" s="939"/>
      <c r="C20" s="940"/>
      <c r="D20" s="940"/>
      <c r="E20" s="940"/>
      <c r="F20" s="940"/>
      <c r="G20" s="941"/>
      <c r="H20" s="939"/>
      <c r="I20" s="940"/>
      <c r="J20" s="940"/>
      <c r="K20" s="940"/>
      <c r="L20" s="941"/>
    </row>
    <row r="21" spans="2:13" ht="15" customHeight="1" x14ac:dyDescent="0.25">
      <c r="B21" s="989" t="s">
        <v>947</v>
      </c>
      <c r="C21" s="990"/>
      <c r="D21" s="990"/>
      <c r="E21" s="990"/>
      <c r="F21" s="990"/>
      <c r="G21" s="991"/>
      <c r="H21" s="989" t="s">
        <v>948</v>
      </c>
      <c r="I21" s="990"/>
      <c r="J21" s="990"/>
      <c r="K21" s="990"/>
      <c r="L21" s="990"/>
      <c r="M21" s="989"/>
    </row>
    <row r="22" spans="2:13" ht="37.5" customHeight="1" thickBot="1" x14ac:dyDescent="0.3">
      <c r="B22" s="992"/>
      <c r="C22" s="993"/>
      <c r="D22" s="993"/>
      <c r="E22" s="993"/>
      <c r="F22" s="993"/>
      <c r="G22" s="994"/>
      <c r="H22" s="992"/>
      <c r="I22" s="993"/>
      <c r="J22" s="993"/>
      <c r="K22" s="993"/>
      <c r="L22" s="993"/>
      <c r="M22" s="992"/>
    </row>
    <row r="23" spans="2:13" ht="15.75" customHeight="1" x14ac:dyDescent="0.25">
      <c r="B23" s="954" t="s">
        <v>730</v>
      </c>
      <c r="C23" s="955"/>
      <c r="D23" s="955"/>
      <c r="E23" s="955"/>
      <c r="F23" s="955"/>
      <c r="G23" s="956"/>
      <c r="H23" s="954" t="s">
        <v>731</v>
      </c>
      <c r="I23" s="955"/>
      <c r="J23" s="955"/>
      <c r="K23" s="955"/>
      <c r="L23" s="956"/>
    </row>
    <row r="24" spans="2:13" x14ac:dyDescent="0.25">
      <c r="B24" s="939"/>
      <c r="C24" s="940"/>
      <c r="D24" s="940"/>
      <c r="E24" s="940"/>
      <c r="F24" s="940"/>
      <c r="G24" s="941"/>
      <c r="H24" s="939"/>
      <c r="I24" s="940"/>
      <c r="J24" s="940"/>
      <c r="K24" s="940"/>
      <c r="L24" s="941"/>
    </row>
    <row r="25" spans="2:13" x14ac:dyDescent="0.25">
      <c r="B25" s="939"/>
      <c r="C25" s="940"/>
      <c r="D25" s="940"/>
      <c r="E25" s="940"/>
      <c r="F25" s="940"/>
      <c r="G25" s="941"/>
      <c r="H25" s="939"/>
      <c r="I25" s="940"/>
      <c r="J25" s="940"/>
      <c r="K25" s="940"/>
      <c r="L25" s="941"/>
    </row>
    <row r="26" spans="2:13" x14ac:dyDescent="0.25">
      <c r="B26" s="939"/>
      <c r="C26" s="940"/>
      <c r="D26" s="940"/>
      <c r="E26" s="940"/>
      <c r="F26" s="940"/>
      <c r="G26" s="941"/>
      <c r="H26" s="939"/>
      <c r="I26" s="940"/>
      <c r="J26" s="940"/>
      <c r="K26" s="940"/>
      <c r="L26" s="941"/>
    </row>
    <row r="27" spans="2:13" x14ac:dyDescent="0.25">
      <c r="B27" s="939"/>
      <c r="C27" s="940"/>
      <c r="D27" s="940"/>
      <c r="E27" s="940"/>
      <c r="F27" s="940"/>
      <c r="G27" s="941"/>
      <c r="H27" s="939"/>
      <c r="I27" s="940"/>
      <c r="J27" s="940"/>
      <c r="K27" s="940"/>
      <c r="L27" s="941"/>
    </row>
    <row r="28" spans="2:13" x14ac:dyDescent="0.25">
      <c r="B28" s="939"/>
      <c r="C28" s="940"/>
      <c r="D28" s="940"/>
      <c r="E28" s="940"/>
      <c r="F28" s="940"/>
      <c r="G28" s="941"/>
      <c r="H28" s="939"/>
      <c r="I28" s="940"/>
      <c r="J28" s="940"/>
      <c r="K28" s="940"/>
      <c r="L28" s="941"/>
    </row>
    <row r="29" spans="2:13" x14ac:dyDescent="0.25">
      <c r="B29" s="939"/>
      <c r="C29" s="940"/>
      <c r="D29" s="940"/>
      <c r="E29" s="940"/>
      <c r="F29" s="940"/>
      <c r="G29" s="941"/>
      <c r="H29" s="939"/>
      <c r="I29" s="940"/>
      <c r="J29" s="940"/>
      <c r="K29" s="940"/>
      <c r="L29" s="941"/>
    </row>
    <row r="30" spans="2:13" x14ac:dyDescent="0.25">
      <c r="B30" s="939"/>
      <c r="C30" s="940"/>
      <c r="D30" s="940"/>
      <c r="E30" s="940"/>
      <c r="F30" s="940"/>
      <c r="G30" s="941"/>
      <c r="H30" s="939"/>
      <c r="I30" s="940"/>
      <c r="J30" s="940"/>
      <c r="K30" s="940"/>
      <c r="L30" s="941"/>
    </row>
    <row r="31" spans="2:13" x14ac:dyDescent="0.25">
      <c r="B31" s="939"/>
      <c r="C31" s="940"/>
      <c r="D31" s="940"/>
      <c r="E31" s="940"/>
      <c r="F31" s="940"/>
      <c r="G31" s="941"/>
      <c r="H31" s="939"/>
      <c r="I31" s="940"/>
      <c r="J31" s="940"/>
      <c r="K31" s="940"/>
      <c r="L31" s="941"/>
    </row>
    <row r="32" spans="2:13" x14ac:dyDescent="0.25">
      <c r="B32" s="939"/>
      <c r="C32" s="940"/>
      <c r="D32" s="940"/>
      <c r="E32" s="940"/>
      <c r="F32" s="940"/>
      <c r="G32" s="941"/>
      <c r="H32" s="939"/>
      <c r="I32" s="940"/>
      <c r="J32" s="940"/>
      <c r="K32" s="940"/>
      <c r="L32" s="941"/>
    </row>
    <row r="33" spans="2:13" x14ac:dyDescent="0.25">
      <c r="B33" s="939"/>
      <c r="C33" s="940"/>
      <c r="D33" s="940"/>
      <c r="E33" s="940"/>
      <c r="F33" s="940"/>
      <c r="G33" s="941"/>
      <c r="H33" s="939"/>
      <c r="I33" s="940"/>
      <c r="J33" s="940"/>
      <c r="K33" s="940"/>
      <c r="L33" s="941"/>
    </row>
    <row r="34" spans="2:13" x14ac:dyDescent="0.25">
      <c r="B34" s="939"/>
      <c r="C34" s="940"/>
      <c r="D34" s="940"/>
      <c r="E34" s="940"/>
      <c r="F34" s="940"/>
      <c r="G34" s="941"/>
      <c r="H34" s="939"/>
      <c r="I34" s="940"/>
      <c r="J34" s="940"/>
      <c r="K34" s="940"/>
      <c r="L34" s="941"/>
    </row>
    <row r="35" spans="2:13" x14ac:dyDescent="0.25">
      <c r="B35" s="939"/>
      <c r="C35" s="940"/>
      <c r="D35" s="940"/>
      <c r="E35" s="940"/>
      <c r="F35" s="940"/>
      <c r="G35" s="941"/>
      <c r="H35" s="939"/>
      <c r="I35" s="940"/>
      <c r="J35" s="940"/>
      <c r="K35" s="940"/>
      <c r="L35" s="941"/>
    </row>
    <row r="36" spans="2:13" ht="15.75" thickBot="1" x14ac:dyDescent="0.3">
      <c r="B36" s="939"/>
      <c r="C36" s="940"/>
      <c r="D36" s="940"/>
      <c r="E36" s="940"/>
      <c r="F36" s="940"/>
      <c r="G36" s="941"/>
      <c r="H36" s="939"/>
      <c r="I36" s="940"/>
      <c r="J36" s="940"/>
      <c r="K36" s="940"/>
      <c r="L36" s="941"/>
    </row>
    <row r="37" spans="2:13" ht="15" customHeight="1" x14ac:dyDescent="0.25">
      <c r="B37" s="989" t="s">
        <v>949</v>
      </c>
      <c r="C37" s="990"/>
      <c r="D37" s="990"/>
      <c r="E37" s="990"/>
      <c r="F37" s="990"/>
      <c r="G37" s="991"/>
      <c r="H37" s="989" t="s">
        <v>950</v>
      </c>
      <c r="I37" s="990"/>
      <c r="J37" s="990"/>
      <c r="K37" s="990"/>
      <c r="L37" s="990"/>
      <c r="M37" s="1008"/>
    </row>
    <row r="38" spans="2:13" ht="39" customHeight="1" thickBot="1" x14ac:dyDescent="0.3">
      <c r="B38" s="992"/>
      <c r="C38" s="993"/>
      <c r="D38" s="993"/>
      <c r="E38" s="993"/>
      <c r="F38" s="993"/>
      <c r="G38" s="994"/>
      <c r="H38" s="992"/>
      <c r="I38" s="993"/>
      <c r="J38" s="993"/>
      <c r="K38" s="993"/>
      <c r="L38" s="993"/>
      <c r="M38" s="1009"/>
    </row>
    <row r="39" spans="2:13" ht="26.25" customHeight="1" thickBot="1" x14ac:dyDescent="0.3">
      <c r="B39" s="1005" t="s">
        <v>742</v>
      </c>
      <c r="C39" s="1006"/>
      <c r="D39" s="1006"/>
      <c r="E39" s="1006"/>
      <c r="F39" s="1006"/>
      <c r="G39" s="1006"/>
      <c r="H39" s="1006"/>
      <c r="I39" s="1006"/>
      <c r="J39" s="1006"/>
      <c r="K39" s="1006"/>
      <c r="L39" s="1007"/>
      <c r="M39" s="165"/>
    </row>
    <row r="40" spans="2:13" x14ac:dyDescent="0.25">
      <c r="B40" s="954" t="s">
        <v>732</v>
      </c>
      <c r="C40" s="955"/>
      <c r="D40" s="955"/>
      <c r="E40" s="955"/>
      <c r="F40" s="955"/>
      <c r="G40" s="956"/>
      <c r="H40" s="954" t="s">
        <v>733</v>
      </c>
      <c r="I40" s="955"/>
      <c r="J40" s="955"/>
      <c r="K40" s="955"/>
      <c r="L40" s="956"/>
    </row>
    <row r="41" spans="2:13" x14ac:dyDescent="0.25">
      <c r="B41" s="939"/>
      <c r="C41" s="940"/>
      <c r="D41" s="940"/>
      <c r="E41" s="940"/>
      <c r="F41" s="940"/>
      <c r="G41" s="941"/>
      <c r="H41" s="939"/>
      <c r="I41" s="940"/>
      <c r="J41" s="940"/>
      <c r="K41" s="940"/>
      <c r="L41" s="941"/>
    </row>
    <row r="42" spans="2:13" x14ac:dyDescent="0.25">
      <c r="B42" s="939"/>
      <c r="C42" s="940"/>
      <c r="D42" s="940"/>
      <c r="E42" s="940"/>
      <c r="F42" s="940"/>
      <c r="G42" s="941"/>
      <c r="H42" s="939"/>
      <c r="I42" s="940"/>
      <c r="J42" s="940"/>
      <c r="K42" s="940"/>
      <c r="L42" s="941"/>
    </row>
    <row r="43" spans="2:13" x14ac:dyDescent="0.25">
      <c r="B43" s="939"/>
      <c r="C43" s="940"/>
      <c r="D43" s="940"/>
      <c r="E43" s="940"/>
      <c r="F43" s="940"/>
      <c r="G43" s="941"/>
      <c r="H43" s="939"/>
      <c r="I43" s="940"/>
      <c r="J43" s="940"/>
      <c r="K43" s="940"/>
      <c r="L43" s="941"/>
    </row>
    <row r="44" spans="2:13" x14ac:dyDescent="0.25">
      <c r="B44" s="939"/>
      <c r="C44" s="940"/>
      <c r="D44" s="940"/>
      <c r="E44" s="940"/>
      <c r="F44" s="940"/>
      <c r="G44" s="941"/>
      <c r="H44" s="939"/>
      <c r="I44" s="940"/>
      <c r="J44" s="940"/>
      <c r="K44" s="940"/>
      <c r="L44" s="941"/>
    </row>
    <row r="45" spans="2:13" x14ac:dyDescent="0.25">
      <c r="B45" s="939"/>
      <c r="C45" s="940"/>
      <c r="D45" s="940"/>
      <c r="E45" s="940"/>
      <c r="F45" s="940"/>
      <c r="G45" s="941"/>
      <c r="H45" s="939"/>
      <c r="I45" s="940"/>
      <c r="J45" s="940"/>
      <c r="K45" s="940"/>
      <c r="L45" s="941"/>
    </row>
    <row r="46" spans="2:13" x14ac:dyDescent="0.25">
      <c r="B46" s="939"/>
      <c r="C46" s="940"/>
      <c r="D46" s="940"/>
      <c r="E46" s="940"/>
      <c r="F46" s="940"/>
      <c r="G46" s="941"/>
      <c r="H46" s="939"/>
      <c r="I46" s="940"/>
      <c r="J46" s="940"/>
      <c r="K46" s="940"/>
      <c r="L46" s="941"/>
    </row>
    <row r="47" spans="2:13" x14ac:dyDescent="0.25">
      <c r="B47" s="939"/>
      <c r="C47" s="940"/>
      <c r="D47" s="940"/>
      <c r="E47" s="940"/>
      <c r="F47" s="940"/>
      <c r="G47" s="941"/>
      <c r="H47" s="939"/>
      <c r="I47" s="940"/>
      <c r="J47" s="940"/>
      <c r="K47" s="940"/>
      <c r="L47" s="941"/>
    </row>
    <row r="48" spans="2:13" x14ac:dyDescent="0.25">
      <c r="B48" s="939"/>
      <c r="C48" s="940"/>
      <c r="D48" s="940"/>
      <c r="E48" s="940"/>
      <c r="F48" s="940"/>
      <c r="G48" s="941"/>
      <c r="H48" s="939"/>
      <c r="I48" s="940"/>
      <c r="J48" s="940"/>
      <c r="K48" s="940"/>
      <c r="L48" s="941"/>
    </row>
    <row r="49" spans="2:13" x14ac:dyDescent="0.25">
      <c r="B49" s="939"/>
      <c r="C49" s="940"/>
      <c r="D49" s="940"/>
      <c r="E49" s="940"/>
      <c r="F49" s="940"/>
      <c r="G49" s="941"/>
      <c r="H49" s="939"/>
      <c r="I49" s="940"/>
      <c r="J49" s="940"/>
      <c r="K49" s="940"/>
      <c r="L49" s="941"/>
    </row>
    <row r="50" spans="2:13" x14ac:dyDescent="0.25">
      <c r="B50" s="939"/>
      <c r="C50" s="940"/>
      <c r="D50" s="940"/>
      <c r="E50" s="940"/>
      <c r="F50" s="940"/>
      <c r="G50" s="941"/>
      <c r="H50" s="939"/>
      <c r="I50" s="940"/>
      <c r="J50" s="940"/>
      <c r="K50" s="940"/>
      <c r="L50" s="941"/>
    </row>
    <row r="51" spans="2:13" x14ac:dyDescent="0.25">
      <c r="B51" s="939"/>
      <c r="C51" s="940"/>
      <c r="D51" s="940"/>
      <c r="E51" s="940"/>
      <c r="F51" s="940"/>
      <c r="G51" s="941"/>
      <c r="H51" s="939"/>
      <c r="I51" s="940"/>
      <c r="J51" s="940"/>
      <c r="K51" s="940"/>
      <c r="L51" s="941"/>
    </row>
    <row r="52" spans="2:13" x14ac:dyDescent="0.25">
      <c r="B52" s="939"/>
      <c r="C52" s="940"/>
      <c r="D52" s="940"/>
      <c r="E52" s="940"/>
      <c r="F52" s="940"/>
      <c r="G52" s="941"/>
      <c r="H52" s="939"/>
      <c r="I52" s="940"/>
      <c r="J52" s="940"/>
      <c r="K52" s="940"/>
      <c r="L52" s="941"/>
    </row>
    <row r="53" spans="2:13" ht="15.75" thickBot="1" x14ac:dyDescent="0.3">
      <c r="B53" s="939"/>
      <c r="C53" s="940"/>
      <c r="D53" s="940"/>
      <c r="E53" s="940"/>
      <c r="F53" s="940"/>
      <c r="G53" s="941"/>
      <c r="H53" s="939"/>
      <c r="I53" s="940"/>
      <c r="J53" s="940"/>
      <c r="K53" s="940"/>
      <c r="L53" s="941"/>
    </row>
    <row r="54" spans="2:13" ht="15" customHeight="1" x14ac:dyDescent="0.25">
      <c r="B54" s="989" t="s">
        <v>951</v>
      </c>
      <c r="C54" s="990"/>
      <c r="D54" s="990"/>
      <c r="E54" s="990"/>
      <c r="F54" s="990"/>
      <c r="G54" s="991"/>
      <c r="H54" s="989" t="s">
        <v>952</v>
      </c>
      <c r="I54" s="990"/>
      <c r="J54" s="990"/>
      <c r="K54" s="990"/>
      <c r="L54" s="990"/>
      <c r="M54" s="1008"/>
    </row>
    <row r="55" spans="2:13" ht="36" customHeight="1" thickBot="1" x14ac:dyDescent="0.3">
      <c r="B55" s="992"/>
      <c r="C55" s="993"/>
      <c r="D55" s="993"/>
      <c r="E55" s="993"/>
      <c r="F55" s="993"/>
      <c r="G55" s="994"/>
      <c r="H55" s="992"/>
      <c r="I55" s="993"/>
      <c r="J55" s="993"/>
      <c r="K55" s="993"/>
      <c r="L55" s="993"/>
      <c r="M55" s="1009"/>
    </row>
    <row r="56" spans="2:13" ht="15" customHeight="1" x14ac:dyDescent="0.25">
      <c r="B56" s="954" t="s">
        <v>732</v>
      </c>
      <c r="C56" s="955"/>
      <c r="D56" s="955"/>
      <c r="E56" s="955"/>
      <c r="F56" s="955"/>
      <c r="G56" s="956"/>
      <c r="H56" s="954" t="s">
        <v>733</v>
      </c>
      <c r="I56" s="955"/>
      <c r="J56" s="955"/>
      <c r="K56" s="955"/>
      <c r="L56" s="956"/>
    </row>
    <row r="57" spans="2:13" ht="15" customHeight="1" x14ac:dyDescent="0.25">
      <c r="B57" s="939"/>
      <c r="C57" s="940"/>
      <c r="D57" s="940"/>
      <c r="E57" s="940"/>
      <c r="F57" s="940"/>
      <c r="G57" s="941"/>
      <c r="H57" s="939"/>
      <c r="I57" s="940"/>
      <c r="J57" s="940"/>
      <c r="K57" s="940"/>
      <c r="L57" s="941"/>
    </row>
    <row r="58" spans="2:13" ht="15" customHeight="1" x14ac:dyDescent="0.25">
      <c r="B58" s="939"/>
      <c r="C58" s="940"/>
      <c r="D58" s="940"/>
      <c r="E58" s="940"/>
      <c r="F58" s="940"/>
      <c r="G58" s="941"/>
      <c r="H58" s="939"/>
      <c r="I58" s="940"/>
      <c r="J58" s="940"/>
      <c r="K58" s="940"/>
      <c r="L58" s="941"/>
    </row>
    <row r="59" spans="2:13" ht="15" customHeight="1" x14ac:dyDescent="0.25">
      <c r="B59" s="939"/>
      <c r="C59" s="940"/>
      <c r="D59" s="940"/>
      <c r="E59" s="940"/>
      <c r="F59" s="940"/>
      <c r="G59" s="941"/>
      <c r="H59" s="939"/>
      <c r="I59" s="940"/>
      <c r="J59" s="940"/>
      <c r="K59" s="940"/>
      <c r="L59" s="941"/>
    </row>
    <row r="60" spans="2:13" ht="15" customHeight="1" x14ac:dyDescent="0.25">
      <c r="B60" s="939"/>
      <c r="C60" s="940"/>
      <c r="D60" s="940"/>
      <c r="E60" s="940"/>
      <c r="F60" s="940"/>
      <c r="G60" s="941"/>
      <c r="H60" s="939"/>
      <c r="I60" s="940"/>
      <c r="J60" s="940"/>
      <c r="K60" s="940"/>
      <c r="L60" s="941"/>
    </row>
    <row r="61" spans="2:13" ht="15" customHeight="1" x14ac:dyDescent="0.25">
      <c r="B61" s="939"/>
      <c r="C61" s="940"/>
      <c r="D61" s="940"/>
      <c r="E61" s="940"/>
      <c r="F61" s="940"/>
      <c r="G61" s="941"/>
      <c r="H61" s="939"/>
      <c r="I61" s="940"/>
      <c r="J61" s="940"/>
      <c r="K61" s="940"/>
      <c r="L61" s="941"/>
    </row>
    <row r="62" spans="2:13" ht="15" customHeight="1" x14ac:dyDescent="0.25">
      <c r="B62" s="939"/>
      <c r="C62" s="940"/>
      <c r="D62" s="940"/>
      <c r="E62" s="940"/>
      <c r="F62" s="940"/>
      <c r="G62" s="941"/>
      <c r="H62" s="939"/>
      <c r="I62" s="940"/>
      <c r="J62" s="940"/>
      <c r="K62" s="940"/>
      <c r="L62" s="941"/>
    </row>
    <row r="63" spans="2:13" ht="15" customHeight="1" x14ac:dyDescent="0.25">
      <c r="B63" s="939"/>
      <c r="C63" s="940"/>
      <c r="D63" s="940"/>
      <c r="E63" s="940"/>
      <c r="F63" s="940"/>
      <c r="G63" s="941"/>
      <c r="H63" s="939"/>
      <c r="I63" s="940"/>
      <c r="J63" s="940"/>
      <c r="K63" s="940"/>
      <c r="L63" s="941"/>
    </row>
    <row r="64" spans="2:13" ht="15" customHeight="1" x14ac:dyDescent="0.25">
      <c r="B64" s="939"/>
      <c r="C64" s="940"/>
      <c r="D64" s="940"/>
      <c r="E64" s="940"/>
      <c r="F64" s="940"/>
      <c r="G64" s="941"/>
      <c r="H64" s="939"/>
      <c r="I64" s="940"/>
      <c r="J64" s="940"/>
      <c r="K64" s="940"/>
      <c r="L64" s="941"/>
    </row>
    <row r="65" spans="2:15" ht="15" customHeight="1" x14ac:dyDescent="0.25">
      <c r="B65" s="939"/>
      <c r="C65" s="940"/>
      <c r="D65" s="940"/>
      <c r="E65" s="940"/>
      <c r="F65" s="940"/>
      <c r="G65" s="941"/>
      <c r="H65" s="939"/>
      <c r="I65" s="940"/>
      <c r="J65" s="940"/>
      <c r="K65" s="940"/>
      <c r="L65" s="941"/>
    </row>
    <row r="66" spans="2:15" ht="15" customHeight="1" x14ac:dyDescent="0.25">
      <c r="B66" s="939"/>
      <c r="C66" s="940"/>
      <c r="D66" s="940"/>
      <c r="E66" s="940"/>
      <c r="F66" s="940"/>
      <c r="G66" s="941"/>
      <c r="H66" s="939"/>
      <c r="I66" s="940"/>
      <c r="J66" s="940"/>
      <c r="K66" s="940"/>
      <c r="L66" s="941"/>
      <c r="O66" s="202"/>
    </row>
    <row r="67" spans="2:15" ht="15" customHeight="1" x14ac:dyDescent="0.25">
      <c r="B67" s="939"/>
      <c r="C67" s="940"/>
      <c r="D67" s="940"/>
      <c r="E67" s="940"/>
      <c r="F67" s="940"/>
      <c r="G67" s="941"/>
      <c r="H67" s="939"/>
      <c r="I67" s="940"/>
      <c r="J67" s="940"/>
      <c r="K67" s="940"/>
      <c r="L67" s="941"/>
    </row>
    <row r="68" spans="2:15" ht="15" customHeight="1" x14ac:dyDescent="0.25">
      <c r="B68" s="939"/>
      <c r="C68" s="940"/>
      <c r="D68" s="940"/>
      <c r="E68" s="940"/>
      <c r="F68" s="940"/>
      <c r="G68" s="941"/>
      <c r="H68" s="939"/>
      <c r="I68" s="940"/>
      <c r="J68" s="940"/>
      <c r="K68" s="940"/>
      <c r="L68" s="941"/>
    </row>
    <row r="69" spans="2:15" ht="15.75" customHeight="1" thickBot="1" x14ac:dyDescent="0.3">
      <c r="B69" s="939"/>
      <c r="C69" s="940"/>
      <c r="D69" s="940"/>
      <c r="E69" s="940"/>
      <c r="F69" s="940"/>
      <c r="G69" s="941"/>
      <c r="H69" s="939"/>
      <c r="I69" s="940"/>
      <c r="J69" s="940"/>
      <c r="K69" s="940"/>
      <c r="L69" s="941"/>
    </row>
    <row r="70" spans="2:15" ht="23.25" customHeight="1" x14ac:dyDescent="0.25">
      <c r="B70" s="995" t="s">
        <v>953</v>
      </c>
      <c r="C70" s="996"/>
      <c r="D70" s="996"/>
      <c r="E70" s="996"/>
      <c r="F70" s="996"/>
      <c r="G70" s="1010"/>
      <c r="H70" s="995" t="s">
        <v>954</v>
      </c>
      <c r="I70" s="996"/>
      <c r="J70" s="996"/>
      <c r="K70" s="996"/>
      <c r="L70" s="1010"/>
      <c r="M70" s="1008"/>
    </row>
    <row r="71" spans="2:15" ht="25.5" customHeight="1" thickBot="1" x14ac:dyDescent="0.3">
      <c r="B71" s="997"/>
      <c r="C71" s="998"/>
      <c r="D71" s="998"/>
      <c r="E71" s="998"/>
      <c r="F71" s="998"/>
      <c r="G71" s="1011"/>
      <c r="H71" s="997"/>
      <c r="I71" s="998"/>
      <c r="J71" s="998"/>
      <c r="K71" s="998"/>
      <c r="L71" s="1011"/>
      <c r="M71" s="1009"/>
    </row>
    <row r="72" spans="2:15" ht="25.5" customHeight="1" thickBot="1" x14ac:dyDescent="0.3">
      <c r="B72" s="1005" t="s">
        <v>743</v>
      </c>
      <c r="C72" s="1006"/>
      <c r="D72" s="1006"/>
      <c r="E72" s="1006"/>
      <c r="F72" s="1006"/>
      <c r="G72" s="1006"/>
      <c r="H72" s="1006"/>
      <c r="I72" s="1006"/>
      <c r="J72" s="1006"/>
      <c r="K72" s="1006"/>
      <c r="L72" s="1007"/>
    </row>
    <row r="73" spans="2:15" x14ac:dyDescent="0.25">
      <c r="B73" s="954" t="s">
        <v>732</v>
      </c>
      <c r="C73" s="955"/>
      <c r="D73" s="955"/>
      <c r="E73" s="955"/>
      <c r="F73" s="955"/>
      <c r="G73" s="956"/>
      <c r="H73" s="954" t="s">
        <v>733</v>
      </c>
      <c r="I73" s="955"/>
      <c r="J73" s="955"/>
      <c r="K73" s="955"/>
      <c r="L73" s="956"/>
    </row>
    <row r="74" spans="2:15" x14ac:dyDescent="0.25">
      <c r="B74" s="939"/>
      <c r="C74" s="940"/>
      <c r="D74" s="940"/>
      <c r="E74" s="940"/>
      <c r="F74" s="940"/>
      <c r="G74" s="941"/>
      <c r="H74" s="939"/>
      <c r="I74" s="940"/>
      <c r="J74" s="940"/>
      <c r="K74" s="940"/>
      <c r="L74" s="941"/>
    </row>
    <row r="75" spans="2:15" x14ac:dyDescent="0.25">
      <c r="B75" s="939"/>
      <c r="C75" s="940"/>
      <c r="D75" s="940"/>
      <c r="E75" s="940"/>
      <c r="F75" s="940"/>
      <c r="G75" s="941"/>
      <c r="H75" s="939"/>
      <c r="I75" s="940"/>
      <c r="J75" s="940"/>
      <c r="K75" s="940"/>
      <c r="L75" s="941"/>
    </row>
    <row r="76" spans="2:15" x14ac:dyDescent="0.25">
      <c r="B76" s="939"/>
      <c r="C76" s="940"/>
      <c r="D76" s="940"/>
      <c r="E76" s="940"/>
      <c r="F76" s="940"/>
      <c r="G76" s="941"/>
      <c r="H76" s="939"/>
      <c r="I76" s="940"/>
      <c r="J76" s="940"/>
      <c r="K76" s="940"/>
      <c r="L76" s="941"/>
    </row>
    <row r="77" spans="2:15" x14ac:dyDescent="0.25">
      <c r="B77" s="939"/>
      <c r="C77" s="940"/>
      <c r="D77" s="940"/>
      <c r="E77" s="940"/>
      <c r="F77" s="940"/>
      <c r="G77" s="941"/>
      <c r="H77" s="939"/>
      <c r="I77" s="940"/>
      <c r="J77" s="940"/>
      <c r="K77" s="940"/>
      <c r="L77" s="941"/>
    </row>
    <row r="78" spans="2:15" x14ac:dyDescent="0.25">
      <c r="B78" s="939"/>
      <c r="C78" s="940"/>
      <c r="D78" s="940"/>
      <c r="E78" s="940"/>
      <c r="F78" s="940"/>
      <c r="G78" s="941"/>
      <c r="H78" s="939"/>
      <c r="I78" s="940"/>
      <c r="J78" s="940"/>
      <c r="K78" s="940"/>
      <c r="L78" s="941"/>
    </row>
    <row r="79" spans="2:15" x14ac:dyDescent="0.25">
      <c r="B79" s="939"/>
      <c r="C79" s="940"/>
      <c r="D79" s="940"/>
      <c r="E79" s="940"/>
      <c r="F79" s="940"/>
      <c r="G79" s="941"/>
      <c r="H79" s="939"/>
      <c r="I79" s="940"/>
      <c r="J79" s="940"/>
      <c r="K79" s="940"/>
      <c r="L79" s="941"/>
    </row>
    <row r="80" spans="2:15" x14ac:dyDescent="0.25">
      <c r="B80" s="939"/>
      <c r="C80" s="940"/>
      <c r="D80" s="940"/>
      <c r="E80" s="940"/>
      <c r="F80" s="940"/>
      <c r="G80" s="941"/>
      <c r="H80" s="939"/>
      <c r="I80" s="940"/>
      <c r="J80" s="940"/>
      <c r="K80" s="940"/>
      <c r="L80" s="941"/>
    </row>
    <row r="81" spans="2:12" x14ac:dyDescent="0.25">
      <c r="B81" s="939"/>
      <c r="C81" s="940"/>
      <c r="D81" s="940"/>
      <c r="E81" s="940"/>
      <c r="F81" s="940"/>
      <c r="G81" s="941"/>
      <c r="H81" s="939"/>
      <c r="I81" s="940"/>
      <c r="J81" s="940"/>
      <c r="K81" s="940"/>
      <c r="L81" s="941"/>
    </row>
    <row r="82" spans="2:12" x14ac:dyDescent="0.25">
      <c r="B82" s="939"/>
      <c r="C82" s="940"/>
      <c r="D82" s="940"/>
      <c r="E82" s="940"/>
      <c r="F82" s="940"/>
      <c r="G82" s="941"/>
      <c r="H82" s="939"/>
      <c r="I82" s="940"/>
      <c r="J82" s="940"/>
      <c r="K82" s="940"/>
      <c r="L82" s="941"/>
    </row>
    <row r="83" spans="2:12" x14ac:dyDescent="0.25">
      <c r="B83" s="939"/>
      <c r="C83" s="940"/>
      <c r="D83" s="940"/>
      <c r="E83" s="940"/>
      <c r="F83" s="940"/>
      <c r="G83" s="941"/>
      <c r="H83" s="939"/>
      <c r="I83" s="940"/>
      <c r="J83" s="940"/>
      <c r="K83" s="940"/>
      <c r="L83" s="941"/>
    </row>
    <row r="84" spans="2:12" x14ac:dyDescent="0.25">
      <c r="B84" s="939"/>
      <c r="C84" s="940"/>
      <c r="D84" s="940"/>
      <c r="E84" s="940"/>
      <c r="F84" s="940"/>
      <c r="G84" s="941"/>
      <c r="H84" s="939"/>
      <c r="I84" s="940"/>
      <c r="J84" s="940"/>
      <c r="K84" s="940"/>
      <c r="L84" s="941"/>
    </row>
    <row r="85" spans="2:12" x14ac:dyDescent="0.25">
      <c r="B85" s="939"/>
      <c r="C85" s="940"/>
      <c r="D85" s="940"/>
      <c r="E85" s="940"/>
      <c r="F85" s="940"/>
      <c r="G85" s="941"/>
      <c r="H85" s="939"/>
      <c r="I85" s="940"/>
      <c r="J85" s="940"/>
      <c r="K85" s="940"/>
      <c r="L85" s="941"/>
    </row>
    <row r="86" spans="2:12" ht="15.75" thickBot="1" x14ac:dyDescent="0.3">
      <c r="B86" s="939"/>
      <c r="C86" s="940"/>
      <c r="D86" s="940"/>
      <c r="E86" s="940"/>
      <c r="F86" s="940"/>
      <c r="G86" s="941"/>
      <c r="H86" s="939"/>
      <c r="I86" s="940"/>
      <c r="J86" s="940"/>
      <c r="K86" s="940"/>
      <c r="L86" s="941"/>
    </row>
    <row r="87" spans="2:12" ht="24.75" customHeight="1" x14ac:dyDescent="0.25">
      <c r="B87" s="999" t="s">
        <v>955</v>
      </c>
      <c r="C87" s="1000"/>
      <c r="D87" s="1000"/>
      <c r="E87" s="1000"/>
      <c r="F87" s="1000"/>
      <c r="G87" s="1001"/>
      <c r="H87" s="989" t="s">
        <v>956</v>
      </c>
      <c r="I87" s="990"/>
      <c r="J87" s="990"/>
      <c r="K87" s="990"/>
      <c r="L87" s="990"/>
    </row>
    <row r="88" spans="2:12" ht="25.5" customHeight="1" thickBot="1" x14ac:dyDescent="0.3">
      <c r="B88" s="1002"/>
      <c r="C88" s="1003"/>
      <c r="D88" s="1003"/>
      <c r="E88" s="1003"/>
      <c r="F88" s="1003"/>
      <c r="G88" s="1004"/>
      <c r="H88" s="992"/>
      <c r="I88" s="993"/>
      <c r="J88" s="993"/>
      <c r="K88" s="993"/>
      <c r="L88" s="993"/>
    </row>
    <row r="89" spans="2:12" x14ac:dyDescent="0.25">
      <c r="B89" s="954"/>
      <c r="C89" s="955"/>
      <c r="D89" s="955"/>
      <c r="E89" s="955"/>
      <c r="F89" s="955"/>
      <c r="G89" s="956"/>
      <c r="H89" s="954"/>
      <c r="I89" s="955"/>
      <c r="J89" s="955"/>
      <c r="K89" s="955"/>
      <c r="L89" s="956"/>
    </row>
    <row r="90" spans="2:12" x14ac:dyDescent="0.25">
      <c r="B90" s="939"/>
      <c r="C90" s="940"/>
      <c r="D90" s="940"/>
      <c r="E90" s="940"/>
      <c r="F90" s="940"/>
      <c r="G90" s="941"/>
      <c r="H90" s="939"/>
      <c r="I90" s="940"/>
      <c r="J90" s="940"/>
      <c r="K90" s="940"/>
      <c r="L90" s="941"/>
    </row>
    <row r="91" spans="2:12" x14ac:dyDescent="0.25">
      <c r="B91" s="939"/>
      <c r="C91" s="940"/>
      <c r="D91" s="940"/>
      <c r="E91" s="940"/>
      <c r="F91" s="940"/>
      <c r="G91" s="941"/>
      <c r="H91" s="939"/>
      <c r="I91" s="940"/>
      <c r="J91" s="940"/>
      <c r="K91" s="940"/>
      <c r="L91" s="941"/>
    </row>
    <row r="92" spans="2:12" x14ac:dyDescent="0.25">
      <c r="B92" s="939"/>
      <c r="C92" s="940"/>
      <c r="D92" s="940"/>
      <c r="E92" s="940"/>
      <c r="F92" s="940"/>
      <c r="G92" s="941"/>
      <c r="H92" s="939"/>
      <c r="I92" s="940"/>
      <c r="J92" s="940"/>
      <c r="K92" s="940"/>
      <c r="L92" s="941"/>
    </row>
    <row r="93" spans="2:12" x14ac:dyDescent="0.25">
      <c r="B93" s="939"/>
      <c r="C93" s="940"/>
      <c r="D93" s="940"/>
      <c r="E93" s="940"/>
      <c r="F93" s="940"/>
      <c r="G93" s="941"/>
      <c r="H93" s="939"/>
      <c r="I93" s="940"/>
      <c r="J93" s="940"/>
      <c r="K93" s="940"/>
      <c r="L93" s="941"/>
    </row>
    <row r="94" spans="2:12" x14ac:dyDescent="0.25">
      <c r="B94" s="939"/>
      <c r="C94" s="940"/>
      <c r="D94" s="940"/>
      <c r="E94" s="940"/>
      <c r="F94" s="940"/>
      <c r="G94" s="941"/>
      <c r="H94" s="939"/>
      <c r="I94" s="940"/>
      <c r="J94" s="940"/>
      <c r="K94" s="940"/>
      <c r="L94" s="941"/>
    </row>
    <row r="95" spans="2:12" x14ac:dyDescent="0.25">
      <c r="B95" s="939"/>
      <c r="C95" s="940"/>
      <c r="D95" s="940"/>
      <c r="E95" s="940"/>
      <c r="F95" s="940"/>
      <c r="G95" s="941"/>
      <c r="H95" s="939"/>
      <c r="I95" s="940"/>
      <c r="J95" s="940"/>
      <c r="K95" s="940"/>
      <c r="L95" s="941"/>
    </row>
    <row r="96" spans="2:12" x14ac:dyDescent="0.25">
      <c r="B96" s="939"/>
      <c r="C96" s="940"/>
      <c r="D96" s="940"/>
      <c r="E96" s="940"/>
      <c r="F96" s="940"/>
      <c r="G96" s="941"/>
      <c r="H96" s="939"/>
      <c r="I96" s="940"/>
      <c r="J96" s="940"/>
      <c r="K96" s="940"/>
      <c r="L96" s="941"/>
    </row>
    <row r="97" spans="2:12" x14ac:dyDescent="0.25">
      <c r="B97" s="939"/>
      <c r="C97" s="940"/>
      <c r="D97" s="940"/>
      <c r="E97" s="940"/>
      <c r="F97" s="940"/>
      <c r="G97" s="941"/>
      <c r="H97" s="939"/>
      <c r="I97" s="940"/>
      <c r="J97" s="940"/>
      <c r="K97" s="940"/>
      <c r="L97" s="941"/>
    </row>
    <row r="98" spans="2:12" x14ac:dyDescent="0.25">
      <c r="B98" s="939"/>
      <c r="C98" s="940"/>
      <c r="D98" s="940"/>
      <c r="E98" s="940"/>
      <c r="F98" s="940"/>
      <c r="G98" s="941"/>
      <c r="H98" s="939"/>
      <c r="I98" s="940"/>
      <c r="J98" s="940"/>
      <c r="K98" s="940"/>
      <c r="L98" s="941"/>
    </row>
    <row r="99" spans="2:12" x14ac:dyDescent="0.25">
      <c r="B99" s="939"/>
      <c r="C99" s="940"/>
      <c r="D99" s="940"/>
      <c r="E99" s="940"/>
      <c r="F99" s="940"/>
      <c r="G99" s="941"/>
      <c r="H99" s="939"/>
      <c r="I99" s="940"/>
      <c r="J99" s="940"/>
      <c r="K99" s="940"/>
      <c r="L99" s="941"/>
    </row>
    <row r="100" spans="2:12" x14ac:dyDescent="0.25">
      <c r="B100" s="939"/>
      <c r="C100" s="940"/>
      <c r="D100" s="940"/>
      <c r="E100" s="940"/>
      <c r="F100" s="940"/>
      <c r="G100" s="941"/>
      <c r="H100" s="939"/>
      <c r="I100" s="940"/>
      <c r="J100" s="940"/>
      <c r="K100" s="940"/>
      <c r="L100" s="941"/>
    </row>
    <row r="101" spans="2:12" x14ac:dyDescent="0.25">
      <c r="B101" s="939"/>
      <c r="C101" s="940"/>
      <c r="D101" s="940"/>
      <c r="E101" s="940"/>
      <c r="F101" s="940"/>
      <c r="G101" s="941"/>
      <c r="H101" s="939"/>
      <c r="I101" s="940"/>
      <c r="J101" s="940"/>
      <c r="K101" s="940"/>
      <c r="L101" s="941"/>
    </row>
    <row r="102" spans="2:12" ht="15.75" thickBot="1" x14ac:dyDescent="0.3">
      <c r="B102" s="939"/>
      <c r="C102" s="940"/>
      <c r="D102" s="940"/>
      <c r="E102" s="940"/>
      <c r="F102" s="940"/>
      <c r="G102" s="941"/>
      <c r="H102" s="939"/>
      <c r="I102" s="940"/>
      <c r="J102" s="940"/>
      <c r="K102" s="940"/>
      <c r="L102" s="941"/>
    </row>
    <row r="103" spans="2:12" ht="15.75" customHeight="1" x14ac:dyDescent="0.25">
      <c r="B103" s="989" t="s">
        <v>957</v>
      </c>
      <c r="C103" s="990"/>
      <c r="D103" s="990"/>
      <c r="E103" s="990"/>
      <c r="F103" s="990"/>
      <c r="G103" s="991"/>
      <c r="H103" s="995" t="s">
        <v>887</v>
      </c>
      <c r="I103" s="996"/>
      <c r="J103" s="996"/>
      <c r="K103" s="996"/>
      <c r="L103" s="996"/>
    </row>
    <row r="104" spans="2:12" ht="39.75" customHeight="1" thickBot="1" x14ac:dyDescent="0.3">
      <c r="B104" s="992"/>
      <c r="C104" s="993"/>
      <c r="D104" s="993"/>
      <c r="E104" s="993"/>
      <c r="F104" s="993"/>
      <c r="G104" s="994"/>
      <c r="H104" s="997"/>
      <c r="I104" s="998"/>
      <c r="J104" s="998"/>
      <c r="K104" s="998"/>
      <c r="L104" s="998"/>
    </row>
  </sheetData>
  <mergeCells count="38">
    <mergeCell ref="B1:L2"/>
    <mergeCell ref="B3:E3"/>
    <mergeCell ref="G3:I3"/>
    <mergeCell ref="J3:L3"/>
    <mergeCell ref="B4:H5"/>
    <mergeCell ref="K4:L4"/>
    <mergeCell ref="K5:L5"/>
    <mergeCell ref="M37:M38"/>
    <mergeCell ref="B39:L39"/>
    <mergeCell ref="B6:L6"/>
    <mergeCell ref="B7:G20"/>
    <mergeCell ref="H7:L20"/>
    <mergeCell ref="B21:G22"/>
    <mergeCell ref="H21:L22"/>
    <mergeCell ref="M21:M22"/>
    <mergeCell ref="B23:G36"/>
    <mergeCell ref="H23:L36"/>
    <mergeCell ref="B37:G38"/>
    <mergeCell ref="H37:L38"/>
    <mergeCell ref="B40:G53"/>
    <mergeCell ref="H40:L53"/>
    <mergeCell ref="M54:M55"/>
    <mergeCell ref="B70:G71"/>
    <mergeCell ref="H70:L71"/>
    <mergeCell ref="M70:M71"/>
    <mergeCell ref="B72:L72"/>
    <mergeCell ref="B56:G69"/>
    <mergeCell ref="H56:L69"/>
    <mergeCell ref="B54:G55"/>
    <mergeCell ref="H54:L55"/>
    <mergeCell ref="B103:G104"/>
    <mergeCell ref="H103:L104"/>
    <mergeCell ref="B73:G86"/>
    <mergeCell ref="H73:L86"/>
    <mergeCell ref="B87:G88"/>
    <mergeCell ref="H87:L88"/>
    <mergeCell ref="B89:G102"/>
    <mergeCell ref="H89:L102"/>
  </mergeCells>
  <printOptions horizontalCentered="1" verticalCentered="1"/>
  <pageMargins left="0.23622047244094491" right="0.23622047244094491" top="0.74803149606299213" bottom="0.74803149606299213" header="0.31496062992125984" footer="0.31496062992125984"/>
  <pageSetup scale="4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B1:M229"/>
  <sheetViews>
    <sheetView view="pageBreakPreview" zoomScale="85" zoomScaleNormal="100" zoomScaleSheetLayoutView="85" zoomScalePageLayoutView="110" workbookViewId="0">
      <selection activeCell="P21" sqref="P21"/>
    </sheetView>
  </sheetViews>
  <sheetFormatPr baseColWidth="10" defaultColWidth="12" defaultRowHeight="15" x14ac:dyDescent="0.25"/>
  <cols>
    <col min="1" max="1" width="3.85546875" style="130" customWidth="1"/>
    <col min="2" max="2" width="4.85546875" style="130" customWidth="1"/>
    <col min="3" max="3" width="8.7109375" style="130" customWidth="1"/>
    <col min="4" max="4" width="8.42578125" style="130" customWidth="1"/>
    <col min="5" max="5" width="12" style="130"/>
    <col min="6" max="6" width="17.5703125" style="130" customWidth="1"/>
    <col min="7" max="7" width="10" style="130" customWidth="1"/>
    <col min="8" max="8" width="5.7109375" style="130" customWidth="1"/>
    <col min="9" max="9" width="23.5703125" style="130" customWidth="1"/>
    <col min="10" max="10" width="13.7109375" style="130" customWidth="1"/>
    <col min="11" max="11" width="14.140625" style="130" customWidth="1"/>
    <col min="12" max="12" width="3.5703125" style="130" customWidth="1"/>
    <col min="13" max="13" width="12.28515625" style="130" hidden="1" customWidth="1"/>
    <col min="14" max="16384" width="12" style="130"/>
  </cols>
  <sheetData>
    <row r="1" spans="2:12" ht="27.75" customHeight="1" x14ac:dyDescent="0.25">
      <c r="B1" s="919" t="s">
        <v>386</v>
      </c>
      <c r="C1" s="920"/>
      <c r="D1" s="920"/>
      <c r="E1" s="920"/>
      <c r="F1" s="920"/>
      <c r="G1" s="920"/>
      <c r="H1" s="920"/>
      <c r="I1" s="920"/>
      <c r="J1" s="920"/>
      <c r="K1" s="920"/>
      <c r="L1" s="921"/>
    </row>
    <row r="2" spans="2:12" ht="11.25" customHeight="1" x14ac:dyDescent="0.25">
      <c r="B2" s="922"/>
      <c r="C2" s="923"/>
      <c r="D2" s="923"/>
      <c r="E2" s="923"/>
      <c r="F2" s="923"/>
      <c r="G2" s="923"/>
      <c r="H2" s="923"/>
      <c r="I2" s="923"/>
      <c r="J2" s="923"/>
      <c r="K2" s="923"/>
      <c r="L2" s="924"/>
    </row>
    <row r="3" spans="2:12" ht="24.95" customHeight="1" thickBot="1" x14ac:dyDescent="0.3">
      <c r="B3" s="1022" t="s">
        <v>434</v>
      </c>
      <c r="C3" s="1023"/>
      <c r="D3" s="1023"/>
      <c r="E3" s="1024"/>
      <c r="F3" s="181">
        <v>44000</v>
      </c>
      <c r="G3" s="1022" t="s">
        <v>435</v>
      </c>
      <c r="H3" s="1023"/>
      <c r="I3" s="927"/>
      <c r="J3" s="1025">
        <v>44006</v>
      </c>
      <c r="K3" s="1026"/>
      <c r="L3" s="1027"/>
    </row>
    <row r="4" spans="2:12" ht="24.95" customHeight="1" x14ac:dyDescent="0.25">
      <c r="B4" s="1028" t="s">
        <v>384</v>
      </c>
      <c r="C4" s="1029"/>
      <c r="D4" s="1029"/>
      <c r="E4" s="1029"/>
      <c r="F4" s="1029"/>
      <c r="G4" s="1029"/>
      <c r="H4" s="1030"/>
      <c r="I4" s="166" t="s">
        <v>709</v>
      </c>
      <c r="J4" s="164" t="s">
        <v>2</v>
      </c>
      <c r="K4" s="937" t="s">
        <v>0</v>
      </c>
      <c r="L4" s="938"/>
    </row>
    <row r="5" spans="2:12" ht="24.95" customHeight="1" thickBot="1" x14ac:dyDescent="0.3">
      <c r="B5" s="1031"/>
      <c r="C5" s="1032"/>
      <c r="D5" s="1032"/>
      <c r="E5" s="1032"/>
      <c r="F5" s="1032"/>
      <c r="G5" s="1032"/>
      <c r="H5" s="1033"/>
      <c r="I5" s="195" t="s">
        <v>710</v>
      </c>
      <c r="J5" s="163">
        <v>2</v>
      </c>
      <c r="K5" s="1020" t="s">
        <v>436</v>
      </c>
      <c r="L5" s="1021"/>
    </row>
    <row r="6" spans="2:12" ht="15.75" customHeight="1" x14ac:dyDescent="0.25">
      <c r="B6" s="939" t="s">
        <v>644</v>
      </c>
      <c r="C6" s="940"/>
      <c r="D6" s="940"/>
      <c r="E6" s="940"/>
      <c r="F6" s="940"/>
      <c r="G6" s="941"/>
      <c r="H6" s="954" t="s">
        <v>645</v>
      </c>
      <c r="I6" s="955"/>
      <c r="J6" s="955"/>
      <c r="K6" s="955"/>
      <c r="L6" s="956"/>
    </row>
    <row r="7" spans="2:12" x14ac:dyDescent="0.25">
      <c r="B7" s="939"/>
      <c r="C7" s="940"/>
      <c r="D7" s="940"/>
      <c r="E7" s="940"/>
      <c r="F7" s="940"/>
      <c r="G7" s="941"/>
      <c r="H7" s="939"/>
      <c r="I7" s="940"/>
      <c r="J7" s="940"/>
      <c r="K7" s="940"/>
      <c r="L7" s="941"/>
    </row>
    <row r="8" spans="2:12" x14ac:dyDescent="0.25">
      <c r="B8" s="939"/>
      <c r="C8" s="940"/>
      <c r="D8" s="940"/>
      <c r="E8" s="940"/>
      <c r="F8" s="940"/>
      <c r="G8" s="941"/>
      <c r="H8" s="939"/>
      <c r="I8" s="940"/>
      <c r="J8" s="940"/>
      <c r="K8" s="940"/>
      <c r="L8" s="941"/>
    </row>
    <row r="9" spans="2:12" x14ac:dyDescent="0.25">
      <c r="B9" s="939"/>
      <c r="C9" s="940"/>
      <c r="D9" s="940"/>
      <c r="E9" s="940"/>
      <c r="F9" s="940"/>
      <c r="G9" s="941"/>
      <c r="H9" s="939"/>
      <c r="I9" s="940"/>
      <c r="J9" s="940"/>
      <c r="K9" s="940"/>
      <c r="L9" s="941"/>
    </row>
    <row r="10" spans="2:12" x14ac:dyDescent="0.25">
      <c r="B10" s="939"/>
      <c r="C10" s="940"/>
      <c r="D10" s="940"/>
      <c r="E10" s="940"/>
      <c r="F10" s="940"/>
      <c r="G10" s="941"/>
      <c r="H10" s="939"/>
      <c r="I10" s="940"/>
      <c r="J10" s="940"/>
      <c r="K10" s="940"/>
      <c r="L10" s="941"/>
    </row>
    <row r="11" spans="2:12" x14ac:dyDescent="0.25">
      <c r="B11" s="939"/>
      <c r="C11" s="940"/>
      <c r="D11" s="940"/>
      <c r="E11" s="940"/>
      <c r="F11" s="940"/>
      <c r="G11" s="941"/>
      <c r="H11" s="939"/>
      <c r="I11" s="940"/>
      <c r="J11" s="940"/>
      <c r="K11" s="940"/>
      <c r="L11" s="941"/>
    </row>
    <row r="12" spans="2:12" x14ac:dyDescent="0.25">
      <c r="B12" s="939"/>
      <c r="C12" s="940"/>
      <c r="D12" s="940"/>
      <c r="E12" s="940"/>
      <c r="F12" s="940"/>
      <c r="G12" s="941"/>
      <c r="H12" s="939"/>
      <c r="I12" s="940"/>
      <c r="J12" s="940"/>
      <c r="K12" s="940"/>
      <c r="L12" s="941"/>
    </row>
    <row r="13" spans="2:12" x14ac:dyDescent="0.25">
      <c r="B13" s="939"/>
      <c r="C13" s="940"/>
      <c r="D13" s="940"/>
      <c r="E13" s="940"/>
      <c r="F13" s="940"/>
      <c r="G13" s="941"/>
      <c r="H13" s="939"/>
      <c r="I13" s="940"/>
      <c r="J13" s="940"/>
      <c r="K13" s="940"/>
      <c r="L13" s="941"/>
    </row>
    <row r="14" spans="2:12" x14ac:dyDescent="0.25">
      <c r="B14" s="939"/>
      <c r="C14" s="940"/>
      <c r="D14" s="940"/>
      <c r="E14" s="940"/>
      <c r="F14" s="940"/>
      <c r="G14" s="941"/>
      <c r="H14" s="939"/>
      <c r="I14" s="940"/>
      <c r="J14" s="940"/>
      <c r="K14" s="940"/>
      <c r="L14" s="941"/>
    </row>
    <row r="15" spans="2:12" x14ac:dyDescent="0.25">
      <c r="B15" s="939"/>
      <c r="C15" s="940"/>
      <c r="D15" s="940"/>
      <c r="E15" s="940"/>
      <c r="F15" s="940"/>
      <c r="G15" s="941"/>
      <c r="H15" s="939"/>
      <c r="I15" s="940"/>
      <c r="J15" s="940"/>
      <c r="K15" s="940"/>
      <c r="L15" s="941"/>
    </row>
    <row r="16" spans="2:12" x14ac:dyDescent="0.25">
      <c r="B16" s="939"/>
      <c r="C16" s="940"/>
      <c r="D16" s="940"/>
      <c r="E16" s="940"/>
      <c r="F16" s="940"/>
      <c r="G16" s="941"/>
      <c r="H16" s="939"/>
      <c r="I16" s="940"/>
      <c r="J16" s="940"/>
      <c r="K16" s="940"/>
      <c r="L16" s="941"/>
    </row>
    <row r="17" spans="2:13" x14ac:dyDescent="0.25">
      <c r="B17" s="939"/>
      <c r="C17" s="940"/>
      <c r="D17" s="940"/>
      <c r="E17" s="940"/>
      <c r="F17" s="940"/>
      <c r="G17" s="941"/>
      <c r="H17" s="939"/>
      <c r="I17" s="940"/>
      <c r="J17" s="940"/>
      <c r="K17" s="940"/>
      <c r="L17" s="941"/>
    </row>
    <row r="18" spans="2:13" x14ac:dyDescent="0.25">
      <c r="B18" s="939"/>
      <c r="C18" s="940"/>
      <c r="D18" s="940"/>
      <c r="E18" s="940"/>
      <c r="F18" s="940"/>
      <c r="G18" s="941"/>
      <c r="H18" s="939"/>
      <c r="I18" s="940"/>
      <c r="J18" s="940"/>
      <c r="K18" s="940"/>
      <c r="L18" s="941"/>
    </row>
    <row r="19" spans="2:13" ht="15.75" thickBot="1" x14ac:dyDescent="0.3">
      <c r="B19" s="1034"/>
      <c r="C19" s="1035"/>
      <c r="D19" s="1035"/>
      <c r="E19" s="1035"/>
      <c r="F19" s="1035"/>
      <c r="G19" s="1036"/>
      <c r="H19" s="1034"/>
      <c r="I19" s="1035"/>
      <c r="J19" s="1035"/>
      <c r="K19" s="1035"/>
      <c r="L19" s="1036"/>
    </row>
    <row r="20" spans="2:13" ht="25.5" customHeight="1" x14ac:dyDescent="0.25">
      <c r="B20" s="1037" t="s">
        <v>891</v>
      </c>
      <c r="C20" s="1038"/>
      <c r="D20" s="1038"/>
      <c r="E20" s="1038"/>
      <c r="F20" s="1038"/>
      <c r="G20" s="1039"/>
      <c r="H20" s="1043" t="s">
        <v>1017</v>
      </c>
      <c r="I20" s="1044"/>
      <c r="J20" s="1044"/>
      <c r="K20" s="1044"/>
      <c r="L20" s="1044"/>
      <c r="M20" s="985"/>
    </row>
    <row r="21" spans="2:13" ht="23.25" customHeight="1" thickBot="1" x14ac:dyDescent="0.3">
      <c r="B21" s="1040"/>
      <c r="C21" s="1041"/>
      <c r="D21" s="1041"/>
      <c r="E21" s="1041"/>
      <c r="F21" s="1041"/>
      <c r="G21" s="1042"/>
      <c r="H21" s="1045"/>
      <c r="I21" s="985"/>
      <c r="J21" s="985"/>
      <c r="K21" s="985"/>
      <c r="L21" s="985"/>
      <c r="M21" s="985"/>
    </row>
    <row r="22" spans="2:13" ht="15.75" customHeight="1" x14ac:dyDescent="0.25">
      <c r="B22" s="954" t="s">
        <v>730</v>
      </c>
      <c r="C22" s="955"/>
      <c r="D22" s="955"/>
      <c r="E22" s="955"/>
      <c r="F22" s="955"/>
      <c r="G22" s="956"/>
      <c r="H22" s="954" t="s">
        <v>731</v>
      </c>
      <c r="I22" s="955"/>
      <c r="J22" s="955"/>
      <c r="K22" s="955"/>
      <c r="L22" s="956"/>
    </row>
    <row r="23" spans="2:13" x14ac:dyDescent="0.25">
      <c r="B23" s="939"/>
      <c r="C23" s="940"/>
      <c r="D23" s="940"/>
      <c r="E23" s="940"/>
      <c r="F23" s="940"/>
      <c r="G23" s="941"/>
      <c r="H23" s="939"/>
      <c r="I23" s="940"/>
      <c r="J23" s="940"/>
      <c r="K23" s="940"/>
      <c r="L23" s="941"/>
    </row>
    <row r="24" spans="2:13" x14ac:dyDescent="0.25">
      <c r="B24" s="939"/>
      <c r="C24" s="940"/>
      <c r="D24" s="940"/>
      <c r="E24" s="940"/>
      <c r="F24" s="940"/>
      <c r="G24" s="941"/>
      <c r="H24" s="939"/>
      <c r="I24" s="940"/>
      <c r="J24" s="940"/>
      <c r="K24" s="940"/>
      <c r="L24" s="941"/>
    </row>
    <row r="25" spans="2:13" x14ac:dyDescent="0.25">
      <c r="B25" s="939"/>
      <c r="C25" s="940"/>
      <c r="D25" s="940"/>
      <c r="E25" s="940"/>
      <c r="F25" s="940"/>
      <c r="G25" s="941"/>
      <c r="H25" s="939"/>
      <c r="I25" s="940"/>
      <c r="J25" s="940"/>
      <c r="K25" s="940"/>
      <c r="L25" s="941"/>
    </row>
    <row r="26" spans="2:13" x14ac:dyDescent="0.25">
      <c r="B26" s="939"/>
      <c r="C26" s="940"/>
      <c r="D26" s="940"/>
      <c r="E26" s="940"/>
      <c r="F26" s="940"/>
      <c r="G26" s="941"/>
      <c r="H26" s="939"/>
      <c r="I26" s="940"/>
      <c r="J26" s="940"/>
      <c r="K26" s="940"/>
      <c r="L26" s="941"/>
    </row>
    <row r="27" spans="2:13" x14ac:dyDescent="0.25">
      <c r="B27" s="939"/>
      <c r="C27" s="940"/>
      <c r="D27" s="940"/>
      <c r="E27" s="940"/>
      <c r="F27" s="940"/>
      <c r="G27" s="941"/>
      <c r="H27" s="939"/>
      <c r="I27" s="940"/>
      <c r="J27" s="940"/>
      <c r="K27" s="940"/>
      <c r="L27" s="941"/>
    </row>
    <row r="28" spans="2:13" x14ac:dyDescent="0.25">
      <c r="B28" s="939"/>
      <c r="C28" s="940"/>
      <c r="D28" s="940"/>
      <c r="E28" s="940"/>
      <c r="F28" s="940"/>
      <c r="G28" s="941"/>
      <c r="H28" s="939"/>
      <c r="I28" s="940"/>
      <c r="J28" s="940"/>
      <c r="K28" s="940"/>
      <c r="L28" s="941"/>
    </row>
    <row r="29" spans="2:13" x14ac:dyDescent="0.25">
      <c r="B29" s="939"/>
      <c r="C29" s="940"/>
      <c r="D29" s="940"/>
      <c r="E29" s="940"/>
      <c r="F29" s="940"/>
      <c r="G29" s="941"/>
      <c r="H29" s="939"/>
      <c r="I29" s="940"/>
      <c r="J29" s="940"/>
      <c r="K29" s="940"/>
      <c r="L29" s="941"/>
    </row>
    <row r="30" spans="2:13" x14ac:dyDescent="0.25">
      <c r="B30" s="939"/>
      <c r="C30" s="940"/>
      <c r="D30" s="940"/>
      <c r="E30" s="940"/>
      <c r="F30" s="940"/>
      <c r="G30" s="941"/>
      <c r="H30" s="939"/>
      <c r="I30" s="940"/>
      <c r="J30" s="940"/>
      <c r="K30" s="940"/>
      <c r="L30" s="941"/>
    </row>
    <row r="31" spans="2:13" x14ac:dyDescent="0.25">
      <c r="B31" s="939"/>
      <c r="C31" s="940"/>
      <c r="D31" s="940"/>
      <c r="E31" s="940"/>
      <c r="F31" s="940"/>
      <c r="G31" s="941"/>
      <c r="H31" s="939"/>
      <c r="I31" s="940"/>
      <c r="J31" s="940"/>
      <c r="K31" s="940"/>
      <c r="L31" s="941"/>
    </row>
    <row r="32" spans="2:13" x14ac:dyDescent="0.25">
      <c r="B32" s="939"/>
      <c r="C32" s="940"/>
      <c r="D32" s="940"/>
      <c r="E32" s="940"/>
      <c r="F32" s="940"/>
      <c r="G32" s="941"/>
      <c r="H32" s="939"/>
      <c r="I32" s="940"/>
      <c r="J32" s="940"/>
      <c r="K32" s="940"/>
      <c r="L32" s="941"/>
    </row>
    <row r="33" spans="2:12" x14ac:dyDescent="0.25">
      <c r="B33" s="939"/>
      <c r="C33" s="940"/>
      <c r="D33" s="940"/>
      <c r="E33" s="940"/>
      <c r="F33" s="940"/>
      <c r="G33" s="941"/>
      <c r="H33" s="939"/>
      <c r="I33" s="940"/>
      <c r="J33" s="940"/>
      <c r="K33" s="940"/>
      <c r="L33" s="941"/>
    </row>
    <row r="34" spans="2:12" x14ac:dyDescent="0.25">
      <c r="B34" s="939"/>
      <c r="C34" s="940"/>
      <c r="D34" s="940"/>
      <c r="E34" s="940"/>
      <c r="F34" s="940"/>
      <c r="G34" s="941"/>
      <c r="H34" s="939"/>
      <c r="I34" s="940"/>
      <c r="J34" s="940"/>
      <c r="K34" s="940"/>
      <c r="L34" s="941"/>
    </row>
    <row r="35" spans="2:12" ht="15.75" thickBot="1" x14ac:dyDescent="0.3">
      <c r="B35" s="1034"/>
      <c r="C35" s="1035"/>
      <c r="D35" s="1035"/>
      <c r="E35" s="1035"/>
      <c r="F35" s="1035"/>
      <c r="G35" s="1036"/>
      <c r="H35" s="1034"/>
      <c r="I35" s="1035"/>
      <c r="J35" s="1035"/>
      <c r="K35" s="1035"/>
      <c r="L35" s="1036"/>
    </row>
    <row r="36" spans="2:12" ht="20.25" customHeight="1" x14ac:dyDescent="0.25">
      <c r="B36" s="1037" t="s">
        <v>1018</v>
      </c>
      <c r="C36" s="1038"/>
      <c r="D36" s="1038"/>
      <c r="E36" s="1038"/>
      <c r="F36" s="1038"/>
      <c r="G36" s="1039"/>
      <c r="H36" s="1043" t="s">
        <v>1018</v>
      </c>
      <c r="I36" s="1044"/>
      <c r="J36" s="1044"/>
      <c r="K36" s="1044"/>
      <c r="L36" s="1044"/>
    </row>
    <row r="37" spans="2:12" ht="18" customHeight="1" thickBot="1" x14ac:dyDescent="0.3">
      <c r="B37" s="1040"/>
      <c r="C37" s="1041"/>
      <c r="D37" s="1041"/>
      <c r="E37" s="1041"/>
      <c r="F37" s="1041"/>
      <c r="G37" s="1042"/>
      <c r="H37" s="1045"/>
      <c r="I37" s="985"/>
      <c r="J37" s="985"/>
      <c r="K37" s="985"/>
      <c r="L37" s="985"/>
    </row>
    <row r="38" spans="2:12" ht="15.75" customHeight="1" x14ac:dyDescent="0.25">
      <c r="B38" s="954" t="s">
        <v>730</v>
      </c>
      <c r="C38" s="955"/>
      <c r="D38" s="955"/>
      <c r="E38" s="955"/>
      <c r="F38" s="955"/>
      <c r="G38" s="956"/>
      <c r="H38" s="954" t="s">
        <v>731</v>
      </c>
      <c r="I38" s="955"/>
      <c r="J38" s="955"/>
      <c r="K38" s="955"/>
      <c r="L38" s="956"/>
    </row>
    <row r="39" spans="2:12" x14ac:dyDescent="0.25">
      <c r="B39" s="939"/>
      <c r="C39" s="940"/>
      <c r="D39" s="940"/>
      <c r="E39" s="940"/>
      <c r="F39" s="940"/>
      <c r="G39" s="941"/>
      <c r="H39" s="939"/>
      <c r="I39" s="940"/>
      <c r="J39" s="940"/>
      <c r="K39" s="940"/>
      <c r="L39" s="941"/>
    </row>
    <row r="40" spans="2:12" x14ac:dyDescent="0.25">
      <c r="B40" s="939"/>
      <c r="C40" s="940"/>
      <c r="D40" s="940"/>
      <c r="E40" s="940"/>
      <c r="F40" s="940"/>
      <c r="G40" s="941"/>
      <c r="H40" s="939"/>
      <c r="I40" s="940"/>
      <c r="J40" s="940"/>
      <c r="K40" s="940"/>
      <c r="L40" s="941"/>
    </row>
    <row r="41" spans="2:12" x14ac:dyDescent="0.25">
      <c r="B41" s="939"/>
      <c r="C41" s="940"/>
      <c r="D41" s="940"/>
      <c r="E41" s="940"/>
      <c r="F41" s="940"/>
      <c r="G41" s="941"/>
      <c r="H41" s="939"/>
      <c r="I41" s="940"/>
      <c r="J41" s="940"/>
      <c r="K41" s="940"/>
      <c r="L41" s="941"/>
    </row>
    <row r="42" spans="2:12" x14ac:dyDescent="0.25">
      <c r="B42" s="939"/>
      <c r="C42" s="940"/>
      <c r="D42" s="940"/>
      <c r="E42" s="940"/>
      <c r="F42" s="940"/>
      <c r="G42" s="941"/>
      <c r="H42" s="939"/>
      <c r="I42" s="940"/>
      <c r="J42" s="940"/>
      <c r="K42" s="940"/>
      <c r="L42" s="941"/>
    </row>
    <row r="43" spans="2:12" x14ac:dyDescent="0.25">
      <c r="B43" s="939"/>
      <c r="C43" s="940"/>
      <c r="D43" s="940"/>
      <c r="E43" s="940"/>
      <c r="F43" s="940"/>
      <c r="G43" s="941"/>
      <c r="H43" s="939"/>
      <c r="I43" s="940"/>
      <c r="J43" s="940"/>
      <c r="K43" s="940"/>
      <c r="L43" s="941"/>
    </row>
    <row r="44" spans="2:12" x14ac:dyDescent="0.25">
      <c r="B44" s="939"/>
      <c r="C44" s="940"/>
      <c r="D44" s="940"/>
      <c r="E44" s="940"/>
      <c r="F44" s="940"/>
      <c r="G44" s="941"/>
      <c r="H44" s="939"/>
      <c r="I44" s="940"/>
      <c r="J44" s="940"/>
      <c r="K44" s="940"/>
      <c r="L44" s="941"/>
    </row>
    <row r="45" spans="2:12" x14ac:dyDescent="0.25">
      <c r="B45" s="939"/>
      <c r="C45" s="940"/>
      <c r="D45" s="940"/>
      <c r="E45" s="940"/>
      <c r="F45" s="940"/>
      <c r="G45" s="941"/>
      <c r="H45" s="939"/>
      <c r="I45" s="940"/>
      <c r="J45" s="940"/>
      <c r="K45" s="940"/>
      <c r="L45" s="941"/>
    </row>
    <row r="46" spans="2:12" x14ac:dyDescent="0.25">
      <c r="B46" s="939"/>
      <c r="C46" s="940"/>
      <c r="D46" s="940"/>
      <c r="E46" s="940"/>
      <c r="F46" s="940"/>
      <c r="G46" s="941"/>
      <c r="H46" s="939"/>
      <c r="I46" s="940"/>
      <c r="J46" s="940"/>
      <c r="K46" s="940"/>
      <c r="L46" s="941"/>
    </row>
    <row r="47" spans="2:12" x14ac:dyDescent="0.25">
      <c r="B47" s="939"/>
      <c r="C47" s="940"/>
      <c r="D47" s="940"/>
      <c r="E47" s="940"/>
      <c r="F47" s="940"/>
      <c r="G47" s="941"/>
      <c r="H47" s="939"/>
      <c r="I47" s="940"/>
      <c r="J47" s="940"/>
      <c r="K47" s="940"/>
      <c r="L47" s="941"/>
    </row>
    <row r="48" spans="2:12" x14ac:dyDescent="0.25">
      <c r="B48" s="939"/>
      <c r="C48" s="940"/>
      <c r="D48" s="940"/>
      <c r="E48" s="940"/>
      <c r="F48" s="940"/>
      <c r="G48" s="941"/>
      <c r="H48" s="939"/>
      <c r="I48" s="940"/>
      <c r="J48" s="940"/>
      <c r="K48" s="940"/>
      <c r="L48" s="941"/>
    </row>
    <row r="49" spans="2:12" x14ac:dyDescent="0.25">
      <c r="B49" s="939"/>
      <c r="C49" s="940"/>
      <c r="D49" s="940"/>
      <c r="E49" s="940"/>
      <c r="F49" s="940"/>
      <c r="G49" s="941"/>
      <c r="H49" s="939"/>
      <c r="I49" s="940"/>
      <c r="J49" s="940"/>
      <c r="K49" s="940"/>
      <c r="L49" s="941"/>
    </row>
    <row r="50" spans="2:12" x14ac:dyDescent="0.25">
      <c r="B50" s="939"/>
      <c r="C50" s="940"/>
      <c r="D50" s="940"/>
      <c r="E50" s="940"/>
      <c r="F50" s="940"/>
      <c r="G50" s="941"/>
      <c r="H50" s="939"/>
      <c r="I50" s="940"/>
      <c r="J50" s="940"/>
      <c r="K50" s="940"/>
      <c r="L50" s="941"/>
    </row>
    <row r="51" spans="2:12" ht="15.75" thickBot="1" x14ac:dyDescent="0.3">
      <c r="B51" s="1034"/>
      <c r="C51" s="1035"/>
      <c r="D51" s="1035"/>
      <c r="E51" s="1035"/>
      <c r="F51" s="1035"/>
      <c r="G51" s="1036"/>
      <c r="H51" s="1034"/>
      <c r="I51" s="1035"/>
      <c r="J51" s="1035"/>
      <c r="K51" s="1035"/>
      <c r="L51" s="1036"/>
    </row>
    <row r="52" spans="2:12" ht="20.25" customHeight="1" x14ac:dyDescent="0.25">
      <c r="B52" s="1037" t="s">
        <v>1019</v>
      </c>
      <c r="C52" s="1038"/>
      <c r="D52" s="1038"/>
      <c r="E52" s="1038"/>
      <c r="F52" s="1038"/>
      <c r="G52" s="1039"/>
      <c r="H52" s="1043" t="s">
        <v>1020</v>
      </c>
      <c r="I52" s="1044"/>
      <c r="J52" s="1044"/>
      <c r="K52" s="1044"/>
      <c r="L52" s="1044"/>
    </row>
    <row r="53" spans="2:12" ht="18" customHeight="1" thickBot="1" x14ac:dyDescent="0.3">
      <c r="B53" s="1040"/>
      <c r="C53" s="1041"/>
      <c r="D53" s="1041"/>
      <c r="E53" s="1041"/>
      <c r="F53" s="1041"/>
      <c r="G53" s="1042"/>
      <c r="H53" s="1045"/>
      <c r="I53" s="985"/>
      <c r="J53" s="985"/>
      <c r="K53" s="985"/>
      <c r="L53" s="985"/>
    </row>
    <row r="54" spans="2:12" x14ac:dyDescent="0.25">
      <c r="B54" s="954" t="s">
        <v>732</v>
      </c>
      <c r="C54" s="955"/>
      <c r="D54" s="955"/>
      <c r="E54" s="955"/>
      <c r="F54" s="955"/>
      <c r="G54" s="956"/>
      <c r="H54" s="954" t="s">
        <v>733</v>
      </c>
      <c r="I54" s="955"/>
      <c r="J54" s="955"/>
      <c r="K54" s="955"/>
      <c r="L54" s="956"/>
    </row>
    <row r="55" spans="2:12" x14ac:dyDescent="0.25">
      <c r="B55" s="939"/>
      <c r="C55" s="940"/>
      <c r="D55" s="940"/>
      <c r="E55" s="940"/>
      <c r="F55" s="940"/>
      <c r="G55" s="941"/>
      <c r="H55" s="939"/>
      <c r="I55" s="940"/>
      <c r="J55" s="940"/>
      <c r="K55" s="940"/>
      <c r="L55" s="941"/>
    </row>
    <row r="56" spans="2:12" x14ac:dyDescent="0.25">
      <c r="B56" s="939"/>
      <c r="C56" s="940"/>
      <c r="D56" s="940"/>
      <c r="E56" s="940"/>
      <c r="F56" s="940"/>
      <c r="G56" s="941"/>
      <c r="H56" s="939"/>
      <c r="I56" s="940"/>
      <c r="J56" s="940"/>
      <c r="K56" s="940"/>
      <c r="L56" s="941"/>
    </row>
    <row r="57" spans="2:12" x14ac:dyDescent="0.25">
      <c r="B57" s="939"/>
      <c r="C57" s="940"/>
      <c r="D57" s="940"/>
      <c r="E57" s="940"/>
      <c r="F57" s="940"/>
      <c r="G57" s="941"/>
      <c r="H57" s="939"/>
      <c r="I57" s="940"/>
      <c r="J57" s="940"/>
      <c r="K57" s="940"/>
      <c r="L57" s="941"/>
    </row>
    <row r="58" spans="2:12" x14ac:dyDescent="0.25">
      <c r="B58" s="939"/>
      <c r="C58" s="940"/>
      <c r="D58" s="940"/>
      <c r="E58" s="940"/>
      <c r="F58" s="940"/>
      <c r="G58" s="941"/>
      <c r="H58" s="939"/>
      <c r="I58" s="940"/>
      <c r="J58" s="940"/>
      <c r="K58" s="940"/>
      <c r="L58" s="941"/>
    </row>
    <row r="59" spans="2:12" x14ac:dyDescent="0.25">
      <c r="B59" s="939"/>
      <c r="C59" s="940"/>
      <c r="D59" s="940"/>
      <c r="E59" s="940"/>
      <c r="F59" s="940"/>
      <c r="G59" s="941"/>
      <c r="H59" s="939"/>
      <c r="I59" s="940"/>
      <c r="J59" s="940"/>
      <c r="K59" s="940"/>
      <c r="L59" s="941"/>
    </row>
    <row r="60" spans="2:12" x14ac:dyDescent="0.25">
      <c r="B60" s="939"/>
      <c r="C60" s="940"/>
      <c r="D60" s="940"/>
      <c r="E60" s="940"/>
      <c r="F60" s="940"/>
      <c r="G60" s="941"/>
      <c r="H60" s="939"/>
      <c r="I60" s="940"/>
      <c r="J60" s="940"/>
      <c r="K60" s="940"/>
      <c r="L60" s="941"/>
    </row>
    <row r="61" spans="2:12" x14ac:dyDescent="0.25">
      <c r="B61" s="939"/>
      <c r="C61" s="940"/>
      <c r="D61" s="940"/>
      <c r="E61" s="940"/>
      <c r="F61" s="940"/>
      <c r="G61" s="941"/>
      <c r="H61" s="939"/>
      <c r="I61" s="940"/>
      <c r="J61" s="940"/>
      <c r="K61" s="940"/>
      <c r="L61" s="941"/>
    </row>
    <row r="62" spans="2:12" x14ac:dyDescent="0.25">
      <c r="B62" s="939"/>
      <c r="C62" s="940"/>
      <c r="D62" s="940"/>
      <c r="E62" s="940"/>
      <c r="F62" s="940"/>
      <c r="G62" s="941"/>
      <c r="H62" s="939"/>
      <c r="I62" s="940"/>
      <c r="J62" s="940"/>
      <c r="K62" s="940"/>
      <c r="L62" s="941"/>
    </row>
    <row r="63" spans="2:12" x14ac:dyDescent="0.25">
      <c r="B63" s="939"/>
      <c r="C63" s="940"/>
      <c r="D63" s="940"/>
      <c r="E63" s="940"/>
      <c r="F63" s="940"/>
      <c r="G63" s="941"/>
      <c r="H63" s="939"/>
      <c r="I63" s="940"/>
      <c r="J63" s="940"/>
      <c r="K63" s="940"/>
      <c r="L63" s="941"/>
    </row>
    <row r="64" spans="2:12" x14ac:dyDescent="0.25">
      <c r="B64" s="939"/>
      <c r="C64" s="940"/>
      <c r="D64" s="940"/>
      <c r="E64" s="940"/>
      <c r="F64" s="940"/>
      <c r="G64" s="941"/>
      <c r="H64" s="939"/>
      <c r="I64" s="940"/>
      <c r="J64" s="940"/>
      <c r="K64" s="940"/>
      <c r="L64" s="941"/>
    </row>
    <row r="65" spans="2:12" x14ac:dyDescent="0.25">
      <c r="B65" s="939"/>
      <c r="C65" s="940"/>
      <c r="D65" s="940"/>
      <c r="E65" s="940"/>
      <c r="F65" s="940"/>
      <c r="G65" s="941"/>
      <c r="H65" s="939"/>
      <c r="I65" s="940"/>
      <c r="J65" s="940"/>
      <c r="K65" s="940"/>
      <c r="L65" s="941"/>
    </row>
    <row r="66" spans="2:12" x14ac:dyDescent="0.25">
      <c r="B66" s="939"/>
      <c r="C66" s="940"/>
      <c r="D66" s="940"/>
      <c r="E66" s="940"/>
      <c r="F66" s="940"/>
      <c r="G66" s="941"/>
      <c r="H66" s="939"/>
      <c r="I66" s="940"/>
      <c r="J66" s="940"/>
      <c r="K66" s="940"/>
      <c r="L66" s="941"/>
    </row>
    <row r="67" spans="2:12" ht="15.75" thickBot="1" x14ac:dyDescent="0.3">
      <c r="B67" s="1034"/>
      <c r="C67" s="1035"/>
      <c r="D67" s="1035"/>
      <c r="E67" s="1035"/>
      <c r="F67" s="1035"/>
      <c r="G67" s="1036"/>
      <c r="H67" s="1034"/>
      <c r="I67" s="1035"/>
      <c r="J67" s="1035"/>
      <c r="K67" s="1035"/>
      <c r="L67" s="1036"/>
    </row>
    <row r="68" spans="2:12" ht="24" customHeight="1" x14ac:dyDescent="0.25">
      <c r="B68" s="969" t="s">
        <v>1021</v>
      </c>
      <c r="C68" s="970"/>
      <c r="D68" s="970"/>
      <c r="E68" s="970"/>
      <c r="F68" s="970"/>
      <c r="G68" s="971"/>
      <c r="H68" s="1043" t="s">
        <v>1022</v>
      </c>
      <c r="I68" s="1044"/>
      <c r="J68" s="1044"/>
      <c r="K68" s="1044"/>
      <c r="L68" s="1044"/>
    </row>
    <row r="69" spans="2:12" ht="15.75" thickBot="1" x14ac:dyDescent="0.3">
      <c r="B69" s="972"/>
      <c r="C69" s="973"/>
      <c r="D69" s="973"/>
      <c r="E69" s="973"/>
      <c r="F69" s="973"/>
      <c r="G69" s="974"/>
      <c r="H69" s="1045"/>
      <c r="I69" s="985"/>
      <c r="J69" s="985"/>
      <c r="K69" s="985"/>
      <c r="L69" s="985"/>
    </row>
    <row r="70" spans="2:12" x14ac:dyDescent="0.25">
      <c r="B70" s="954" t="s">
        <v>732</v>
      </c>
      <c r="C70" s="955"/>
      <c r="D70" s="955"/>
      <c r="E70" s="955"/>
      <c r="F70" s="955"/>
      <c r="G70" s="956"/>
      <c r="H70" s="954" t="s">
        <v>733</v>
      </c>
      <c r="I70" s="955"/>
      <c r="J70" s="955"/>
      <c r="K70" s="955"/>
      <c r="L70" s="956"/>
    </row>
    <row r="71" spans="2:12" x14ac:dyDescent="0.25">
      <c r="B71" s="939"/>
      <c r="C71" s="940"/>
      <c r="D71" s="940"/>
      <c r="E71" s="940"/>
      <c r="F71" s="940"/>
      <c r="G71" s="941"/>
      <c r="H71" s="939"/>
      <c r="I71" s="940"/>
      <c r="J71" s="940"/>
      <c r="K71" s="940"/>
      <c r="L71" s="941"/>
    </row>
    <row r="72" spans="2:12" x14ac:dyDescent="0.25">
      <c r="B72" s="939"/>
      <c r="C72" s="940"/>
      <c r="D72" s="940"/>
      <c r="E72" s="940"/>
      <c r="F72" s="940"/>
      <c r="G72" s="941"/>
      <c r="H72" s="939"/>
      <c r="I72" s="940"/>
      <c r="J72" s="940"/>
      <c r="K72" s="940"/>
      <c r="L72" s="941"/>
    </row>
    <row r="73" spans="2:12" x14ac:dyDescent="0.25">
      <c r="B73" s="939"/>
      <c r="C73" s="940"/>
      <c r="D73" s="940"/>
      <c r="E73" s="940"/>
      <c r="F73" s="940"/>
      <c r="G73" s="941"/>
      <c r="H73" s="939"/>
      <c r="I73" s="940"/>
      <c r="J73" s="940"/>
      <c r="K73" s="940"/>
      <c r="L73" s="941"/>
    </row>
    <row r="74" spans="2:12" x14ac:dyDescent="0.25">
      <c r="B74" s="939"/>
      <c r="C74" s="940"/>
      <c r="D74" s="940"/>
      <c r="E74" s="940"/>
      <c r="F74" s="940"/>
      <c r="G74" s="941"/>
      <c r="H74" s="939"/>
      <c r="I74" s="940"/>
      <c r="J74" s="940"/>
      <c r="K74" s="940"/>
      <c r="L74" s="941"/>
    </row>
    <row r="75" spans="2:12" x14ac:dyDescent="0.25">
      <c r="B75" s="939"/>
      <c r="C75" s="940"/>
      <c r="D75" s="940"/>
      <c r="E75" s="940"/>
      <c r="F75" s="940"/>
      <c r="G75" s="941"/>
      <c r="H75" s="939"/>
      <c r="I75" s="940"/>
      <c r="J75" s="940"/>
      <c r="K75" s="940"/>
      <c r="L75" s="941"/>
    </row>
    <row r="76" spans="2:12" x14ac:dyDescent="0.25">
      <c r="B76" s="939"/>
      <c r="C76" s="940"/>
      <c r="D76" s="940"/>
      <c r="E76" s="940"/>
      <c r="F76" s="940"/>
      <c r="G76" s="941"/>
      <c r="H76" s="939"/>
      <c r="I76" s="940"/>
      <c r="J76" s="940"/>
      <c r="K76" s="940"/>
      <c r="L76" s="941"/>
    </row>
    <row r="77" spans="2:12" x14ac:dyDescent="0.25">
      <c r="B77" s="939"/>
      <c r="C77" s="940"/>
      <c r="D77" s="940"/>
      <c r="E77" s="940"/>
      <c r="F77" s="940"/>
      <c r="G77" s="941"/>
      <c r="H77" s="939"/>
      <c r="I77" s="940"/>
      <c r="J77" s="940"/>
      <c r="K77" s="940"/>
      <c r="L77" s="941"/>
    </row>
    <row r="78" spans="2:12" x14ac:dyDescent="0.25">
      <c r="B78" s="939"/>
      <c r="C78" s="940"/>
      <c r="D78" s="940"/>
      <c r="E78" s="940"/>
      <c r="F78" s="940"/>
      <c r="G78" s="941"/>
      <c r="H78" s="939"/>
      <c r="I78" s="940"/>
      <c r="J78" s="940"/>
      <c r="K78" s="940"/>
      <c r="L78" s="941"/>
    </row>
    <row r="79" spans="2:12" x14ac:dyDescent="0.25">
      <c r="B79" s="939"/>
      <c r="C79" s="940"/>
      <c r="D79" s="940"/>
      <c r="E79" s="940"/>
      <c r="F79" s="940"/>
      <c r="G79" s="941"/>
      <c r="H79" s="939"/>
      <c r="I79" s="940"/>
      <c r="J79" s="940"/>
      <c r="K79" s="940"/>
      <c r="L79" s="941"/>
    </row>
    <row r="80" spans="2:12" x14ac:dyDescent="0.25">
      <c r="B80" s="939"/>
      <c r="C80" s="940"/>
      <c r="D80" s="940"/>
      <c r="E80" s="940"/>
      <c r="F80" s="940"/>
      <c r="G80" s="941"/>
      <c r="H80" s="939"/>
      <c r="I80" s="940"/>
      <c r="J80" s="940"/>
      <c r="K80" s="940"/>
      <c r="L80" s="941"/>
    </row>
    <row r="81" spans="2:12" x14ac:dyDescent="0.25">
      <c r="B81" s="939"/>
      <c r="C81" s="940"/>
      <c r="D81" s="940"/>
      <c r="E81" s="940"/>
      <c r="F81" s="940"/>
      <c r="G81" s="941"/>
      <c r="H81" s="939"/>
      <c r="I81" s="940"/>
      <c r="J81" s="940"/>
      <c r="K81" s="940"/>
      <c r="L81" s="941"/>
    </row>
    <row r="82" spans="2:12" x14ac:dyDescent="0.25">
      <c r="B82" s="939"/>
      <c r="C82" s="940"/>
      <c r="D82" s="940"/>
      <c r="E82" s="940"/>
      <c r="F82" s="940"/>
      <c r="G82" s="941"/>
      <c r="H82" s="939"/>
      <c r="I82" s="940"/>
      <c r="J82" s="940"/>
      <c r="K82" s="940"/>
      <c r="L82" s="941"/>
    </row>
    <row r="83" spans="2:12" ht="15.75" thickBot="1" x14ac:dyDescent="0.3">
      <c r="B83" s="1034"/>
      <c r="C83" s="1035"/>
      <c r="D83" s="1035"/>
      <c r="E83" s="1035"/>
      <c r="F83" s="1035"/>
      <c r="G83" s="1036"/>
      <c r="H83" s="1034"/>
      <c r="I83" s="1035"/>
      <c r="J83" s="1035"/>
      <c r="K83" s="1035"/>
      <c r="L83" s="1036"/>
    </row>
    <row r="84" spans="2:12" ht="24" customHeight="1" x14ac:dyDescent="0.25">
      <c r="B84" s="969" t="s">
        <v>1023</v>
      </c>
      <c r="C84" s="970"/>
      <c r="D84" s="970"/>
      <c r="E84" s="970"/>
      <c r="F84" s="970"/>
      <c r="G84" s="971"/>
      <c r="H84" s="1043" t="s">
        <v>1024</v>
      </c>
      <c r="I84" s="1044"/>
      <c r="J84" s="1044"/>
      <c r="K84" s="1044"/>
      <c r="L84" s="1044"/>
    </row>
    <row r="85" spans="2:12" ht="15.75" thickBot="1" x14ac:dyDescent="0.3">
      <c r="B85" s="972"/>
      <c r="C85" s="973"/>
      <c r="D85" s="973"/>
      <c r="E85" s="973"/>
      <c r="F85" s="973"/>
      <c r="G85" s="974"/>
      <c r="H85" s="1045"/>
      <c r="I85" s="985"/>
      <c r="J85" s="985"/>
      <c r="K85" s="985"/>
      <c r="L85" s="985"/>
    </row>
    <row r="86" spans="2:12" ht="15.75" customHeight="1" x14ac:dyDescent="0.25">
      <c r="B86" s="1046"/>
      <c r="C86" s="1047"/>
      <c r="D86" s="1047"/>
      <c r="E86" s="1047"/>
      <c r="F86" s="1047"/>
      <c r="G86" s="1048"/>
      <c r="H86" s="1046"/>
      <c r="I86" s="1047"/>
      <c r="J86" s="1047"/>
      <c r="K86" s="1047"/>
      <c r="L86" s="1048"/>
    </row>
    <row r="87" spans="2:12" x14ac:dyDescent="0.25">
      <c r="B87" s="1049"/>
      <c r="C87" s="1050"/>
      <c r="D87" s="1050"/>
      <c r="E87" s="1050"/>
      <c r="F87" s="1050"/>
      <c r="G87" s="1051"/>
      <c r="H87" s="1049"/>
      <c r="I87" s="1050"/>
      <c r="J87" s="1050"/>
      <c r="K87" s="1050"/>
      <c r="L87" s="1051"/>
    </row>
    <row r="88" spans="2:12" x14ac:dyDescent="0.25">
      <c r="B88" s="1049"/>
      <c r="C88" s="1050"/>
      <c r="D88" s="1050"/>
      <c r="E88" s="1050"/>
      <c r="F88" s="1050"/>
      <c r="G88" s="1051"/>
      <c r="H88" s="1049"/>
      <c r="I88" s="1050"/>
      <c r="J88" s="1050"/>
      <c r="K88" s="1050"/>
      <c r="L88" s="1051"/>
    </row>
    <row r="89" spans="2:12" x14ac:dyDescent="0.25">
      <c r="B89" s="1049"/>
      <c r="C89" s="1050"/>
      <c r="D89" s="1050"/>
      <c r="E89" s="1050"/>
      <c r="F89" s="1050"/>
      <c r="G89" s="1051"/>
      <c r="H89" s="1049"/>
      <c r="I89" s="1050"/>
      <c r="J89" s="1050"/>
      <c r="K89" s="1050"/>
      <c r="L89" s="1051"/>
    </row>
    <row r="90" spans="2:12" x14ac:dyDescent="0.25">
      <c r="B90" s="1049"/>
      <c r="C90" s="1050"/>
      <c r="D90" s="1050"/>
      <c r="E90" s="1050"/>
      <c r="F90" s="1050"/>
      <c r="G90" s="1051"/>
      <c r="H90" s="1049"/>
      <c r="I90" s="1050"/>
      <c r="J90" s="1050"/>
      <c r="K90" s="1050"/>
      <c r="L90" s="1051"/>
    </row>
    <row r="91" spans="2:12" x14ac:dyDescent="0.25">
      <c r="B91" s="1049"/>
      <c r="C91" s="1050"/>
      <c r="D91" s="1050"/>
      <c r="E91" s="1050"/>
      <c r="F91" s="1050"/>
      <c r="G91" s="1051"/>
      <c r="H91" s="1049"/>
      <c r="I91" s="1050"/>
      <c r="J91" s="1050"/>
      <c r="K91" s="1050"/>
      <c r="L91" s="1051"/>
    </row>
    <row r="92" spans="2:12" x14ac:dyDescent="0.25">
      <c r="B92" s="1049"/>
      <c r="C92" s="1050"/>
      <c r="D92" s="1050"/>
      <c r="E92" s="1050"/>
      <c r="F92" s="1050"/>
      <c r="G92" s="1051"/>
      <c r="H92" s="1049"/>
      <c r="I92" s="1050"/>
      <c r="J92" s="1050"/>
      <c r="K92" s="1050"/>
      <c r="L92" s="1051"/>
    </row>
    <row r="93" spans="2:12" x14ac:dyDescent="0.25">
      <c r="B93" s="1049"/>
      <c r="C93" s="1050"/>
      <c r="D93" s="1050"/>
      <c r="E93" s="1050"/>
      <c r="F93" s="1050"/>
      <c r="G93" s="1051"/>
      <c r="H93" s="1049"/>
      <c r="I93" s="1050"/>
      <c r="J93" s="1050"/>
      <c r="K93" s="1050"/>
      <c r="L93" s="1051"/>
    </row>
    <row r="94" spans="2:12" x14ac:dyDescent="0.25">
      <c r="B94" s="1049"/>
      <c r="C94" s="1050"/>
      <c r="D94" s="1050"/>
      <c r="E94" s="1050"/>
      <c r="F94" s="1050"/>
      <c r="G94" s="1051"/>
      <c r="H94" s="1049"/>
      <c r="I94" s="1050"/>
      <c r="J94" s="1050"/>
      <c r="K94" s="1050"/>
      <c r="L94" s="1051"/>
    </row>
    <row r="95" spans="2:12" x14ac:dyDescent="0.25">
      <c r="B95" s="1049"/>
      <c r="C95" s="1050"/>
      <c r="D95" s="1050"/>
      <c r="E95" s="1050"/>
      <c r="F95" s="1050"/>
      <c r="G95" s="1051"/>
      <c r="H95" s="1049"/>
      <c r="I95" s="1050"/>
      <c r="J95" s="1050"/>
      <c r="K95" s="1050"/>
      <c r="L95" s="1051"/>
    </row>
    <row r="96" spans="2:12" x14ac:dyDescent="0.25">
      <c r="B96" s="1049"/>
      <c r="C96" s="1050"/>
      <c r="D96" s="1050"/>
      <c r="E96" s="1050"/>
      <c r="F96" s="1050"/>
      <c r="G96" s="1051"/>
      <c r="H96" s="1049"/>
      <c r="I96" s="1050"/>
      <c r="J96" s="1050"/>
      <c r="K96" s="1050"/>
      <c r="L96" s="1051"/>
    </row>
    <row r="97" spans="2:12" x14ac:dyDescent="0.25">
      <c r="B97" s="1049"/>
      <c r="C97" s="1050"/>
      <c r="D97" s="1050"/>
      <c r="E97" s="1050"/>
      <c r="F97" s="1050"/>
      <c r="G97" s="1051"/>
      <c r="H97" s="1049"/>
      <c r="I97" s="1050"/>
      <c r="J97" s="1050"/>
      <c r="K97" s="1050"/>
      <c r="L97" s="1051"/>
    </row>
    <row r="98" spans="2:12" x14ac:dyDescent="0.25">
      <c r="B98" s="1049"/>
      <c r="C98" s="1050"/>
      <c r="D98" s="1050"/>
      <c r="E98" s="1050"/>
      <c r="F98" s="1050"/>
      <c r="G98" s="1051"/>
      <c r="H98" s="1049"/>
      <c r="I98" s="1050"/>
      <c r="J98" s="1050"/>
      <c r="K98" s="1050"/>
      <c r="L98" s="1051"/>
    </row>
    <row r="99" spans="2:12" ht="15.75" thickBot="1" x14ac:dyDescent="0.3">
      <c r="B99" s="1052"/>
      <c r="C99" s="1053"/>
      <c r="D99" s="1053"/>
      <c r="E99" s="1053"/>
      <c r="F99" s="1053"/>
      <c r="G99" s="1054"/>
      <c r="H99" s="1052"/>
      <c r="I99" s="1053"/>
      <c r="J99" s="1053"/>
      <c r="K99" s="1053"/>
      <c r="L99" s="1054"/>
    </row>
    <row r="100" spans="2:12" x14ac:dyDescent="0.25">
      <c r="B100" s="969" t="s">
        <v>784</v>
      </c>
      <c r="C100" s="970"/>
      <c r="D100" s="970"/>
      <c r="E100" s="970"/>
      <c r="F100" s="970"/>
      <c r="G100" s="971"/>
      <c r="H100" s="1045" t="s">
        <v>785</v>
      </c>
      <c r="I100" s="985"/>
      <c r="J100" s="985"/>
      <c r="K100" s="985"/>
      <c r="L100" s="985"/>
    </row>
    <row r="101" spans="2:12" ht="30" customHeight="1" thickBot="1" x14ac:dyDescent="0.3">
      <c r="B101" s="972"/>
      <c r="C101" s="973"/>
      <c r="D101" s="973"/>
      <c r="E101" s="973"/>
      <c r="F101" s="973"/>
      <c r="G101" s="974"/>
      <c r="H101" s="1045"/>
      <c r="I101" s="985"/>
      <c r="J101" s="985"/>
      <c r="K101" s="985"/>
      <c r="L101" s="985"/>
    </row>
    <row r="102" spans="2:12" ht="15.75" customHeight="1" x14ac:dyDescent="0.25">
      <c r="B102" s="1046"/>
      <c r="C102" s="1047"/>
      <c r="D102" s="1047"/>
      <c r="E102" s="1047"/>
      <c r="F102" s="1047"/>
      <c r="G102" s="1048"/>
      <c r="H102" s="1046"/>
      <c r="I102" s="1047"/>
      <c r="J102" s="1047"/>
      <c r="K102" s="1047"/>
      <c r="L102" s="1048"/>
    </row>
    <row r="103" spans="2:12" x14ac:dyDescent="0.25">
      <c r="B103" s="1049"/>
      <c r="C103" s="1050"/>
      <c r="D103" s="1050"/>
      <c r="E103" s="1050"/>
      <c r="F103" s="1050"/>
      <c r="G103" s="1051"/>
      <c r="H103" s="1049"/>
      <c r="I103" s="1050"/>
      <c r="J103" s="1050"/>
      <c r="K103" s="1050"/>
      <c r="L103" s="1051"/>
    </row>
    <row r="104" spans="2:12" x14ac:dyDescent="0.25">
      <c r="B104" s="1049"/>
      <c r="C104" s="1050"/>
      <c r="D104" s="1050"/>
      <c r="E104" s="1050"/>
      <c r="F104" s="1050"/>
      <c r="G104" s="1051"/>
      <c r="H104" s="1049"/>
      <c r="I104" s="1050"/>
      <c r="J104" s="1050"/>
      <c r="K104" s="1050"/>
      <c r="L104" s="1051"/>
    </row>
    <row r="105" spans="2:12" x14ac:dyDescent="0.25">
      <c r="B105" s="1049"/>
      <c r="C105" s="1050"/>
      <c r="D105" s="1050"/>
      <c r="E105" s="1050"/>
      <c r="F105" s="1050"/>
      <c r="G105" s="1051"/>
      <c r="H105" s="1049"/>
      <c r="I105" s="1050"/>
      <c r="J105" s="1050"/>
      <c r="K105" s="1050"/>
      <c r="L105" s="1051"/>
    </row>
    <row r="106" spans="2:12" x14ac:dyDescent="0.25">
      <c r="B106" s="1049"/>
      <c r="C106" s="1050"/>
      <c r="D106" s="1050"/>
      <c r="E106" s="1050"/>
      <c r="F106" s="1050"/>
      <c r="G106" s="1051"/>
      <c r="H106" s="1049"/>
      <c r="I106" s="1050"/>
      <c r="J106" s="1050"/>
      <c r="K106" s="1050"/>
      <c r="L106" s="1051"/>
    </row>
    <row r="107" spans="2:12" x14ac:dyDescent="0.25">
      <c r="B107" s="1049"/>
      <c r="C107" s="1050"/>
      <c r="D107" s="1050"/>
      <c r="E107" s="1050"/>
      <c r="F107" s="1050"/>
      <c r="G107" s="1051"/>
      <c r="H107" s="1049"/>
      <c r="I107" s="1050"/>
      <c r="J107" s="1050"/>
      <c r="K107" s="1050"/>
      <c r="L107" s="1051"/>
    </row>
    <row r="108" spans="2:12" x14ac:dyDescent="0.25">
      <c r="B108" s="1049"/>
      <c r="C108" s="1050"/>
      <c r="D108" s="1050"/>
      <c r="E108" s="1050"/>
      <c r="F108" s="1050"/>
      <c r="G108" s="1051"/>
      <c r="H108" s="1049"/>
      <c r="I108" s="1050"/>
      <c r="J108" s="1050"/>
      <c r="K108" s="1050"/>
      <c r="L108" s="1051"/>
    </row>
    <row r="109" spans="2:12" x14ac:dyDescent="0.25">
      <c r="B109" s="1049"/>
      <c r="C109" s="1050"/>
      <c r="D109" s="1050"/>
      <c r="E109" s="1050"/>
      <c r="F109" s="1050"/>
      <c r="G109" s="1051"/>
      <c r="H109" s="1049"/>
      <c r="I109" s="1050"/>
      <c r="J109" s="1050"/>
      <c r="K109" s="1050"/>
      <c r="L109" s="1051"/>
    </row>
    <row r="110" spans="2:12" x14ac:dyDescent="0.25">
      <c r="B110" s="1049"/>
      <c r="C110" s="1050"/>
      <c r="D110" s="1050"/>
      <c r="E110" s="1050"/>
      <c r="F110" s="1050"/>
      <c r="G110" s="1051"/>
      <c r="H110" s="1049"/>
      <c r="I110" s="1050"/>
      <c r="J110" s="1050"/>
      <c r="K110" s="1050"/>
      <c r="L110" s="1051"/>
    </row>
    <row r="111" spans="2:12" x14ac:dyDescent="0.25">
      <c r="B111" s="1049"/>
      <c r="C111" s="1050"/>
      <c r="D111" s="1050"/>
      <c r="E111" s="1050"/>
      <c r="F111" s="1050"/>
      <c r="G111" s="1051"/>
      <c r="H111" s="1049"/>
      <c r="I111" s="1050"/>
      <c r="J111" s="1050"/>
      <c r="K111" s="1050"/>
      <c r="L111" s="1051"/>
    </row>
    <row r="112" spans="2:12" x14ac:dyDescent="0.25">
      <c r="B112" s="1049"/>
      <c r="C112" s="1050"/>
      <c r="D112" s="1050"/>
      <c r="E112" s="1050"/>
      <c r="F112" s="1050"/>
      <c r="G112" s="1051"/>
      <c r="H112" s="1049"/>
      <c r="I112" s="1050"/>
      <c r="J112" s="1050"/>
      <c r="K112" s="1050"/>
      <c r="L112" s="1051"/>
    </row>
    <row r="113" spans="2:12" x14ac:dyDescent="0.25">
      <c r="B113" s="1049"/>
      <c r="C113" s="1050"/>
      <c r="D113" s="1050"/>
      <c r="E113" s="1050"/>
      <c r="F113" s="1050"/>
      <c r="G113" s="1051"/>
      <c r="H113" s="1049"/>
      <c r="I113" s="1050"/>
      <c r="J113" s="1050"/>
      <c r="K113" s="1050"/>
      <c r="L113" s="1051"/>
    </row>
    <row r="114" spans="2:12" x14ac:dyDescent="0.25">
      <c r="B114" s="1049"/>
      <c r="C114" s="1050"/>
      <c r="D114" s="1050"/>
      <c r="E114" s="1050"/>
      <c r="F114" s="1050"/>
      <c r="G114" s="1051"/>
      <c r="H114" s="1049"/>
      <c r="I114" s="1050"/>
      <c r="J114" s="1050"/>
      <c r="K114" s="1050"/>
      <c r="L114" s="1051"/>
    </row>
    <row r="115" spans="2:12" ht="15.75" thickBot="1" x14ac:dyDescent="0.3">
      <c r="B115" s="1052"/>
      <c r="C115" s="1053"/>
      <c r="D115" s="1053"/>
      <c r="E115" s="1053"/>
      <c r="F115" s="1053"/>
      <c r="G115" s="1054"/>
      <c r="H115" s="1052"/>
      <c r="I115" s="1053"/>
      <c r="J115" s="1053"/>
      <c r="K115" s="1053"/>
      <c r="L115" s="1054"/>
    </row>
    <row r="116" spans="2:12" x14ac:dyDescent="0.25">
      <c r="B116" s="969" t="s">
        <v>786</v>
      </c>
      <c r="C116" s="970"/>
      <c r="D116" s="970"/>
      <c r="E116" s="970"/>
      <c r="F116" s="970"/>
      <c r="G116" s="971"/>
      <c r="H116" s="1045" t="s">
        <v>787</v>
      </c>
      <c r="I116" s="985"/>
      <c r="J116" s="985"/>
      <c r="K116" s="985"/>
      <c r="L116" s="985"/>
    </row>
    <row r="117" spans="2:12" ht="30" customHeight="1" thickBot="1" x14ac:dyDescent="0.3">
      <c r="B117" s="972"/>
      <c r="C117" s="973"/>
      <c r="D117" s="973"/>
      <c r="E117" s="973"/>
      <c r="F117" s="973"/>
      <c r="G117" s="974"/>
      <c r="H117" s="1045"/>
      <c r="I117" s="985"/>
      <c r="J117" s="985"/>
      <c r="K117" s="985"/>
      <c r="L117" s="985"/>
    </row>
    <row r="118" spans="2:12" ht="15.75" customHeight="1" x14ac:dyDescent="0.25">
      <c r="B118" s="1046"/>
      <c r="C118" s="1047"/>
      <c r="D118" s="1047"/>
      <c r="E118" s="1047"/>
      <c r="F118" s="1047"/>
      <c r="G118" s="1048"/>
      <c r="H118" s="1046"/>
      <c r="I118" s="1047"/>
      <c r="J118" s="1047"/>
      <c r="K118" s="1047"/>
      <c r="L118" s="1048"/>
    </row>
    <row r="119" spans="2:12" x14ac:dyDescent="0.25">
      <c r="B119" s="1049"/>
      <c r="C119" s="1050"/>
      <c r="D119" s="1050"/>
      <c r="E119" s="1050"/>
      <c r="F119" s="1050"/>
      <c r="G119" s="1051"/>
      <c r="H119" s="1049"/>
      <c r="I119" s="1050"/>
      <c r="J119" s="1050"/>
      <c r="K119" s="1050"/>
      <c r="L119" s="1051"/>
    </row>
    <row r="120" spans="2:12" x14ac:dyDescent="0.25">
      <c r="B120" s="1049"/>
      <c r="C120" s="1050"/>
      <c r="D120" s="1050"/>
      <c r="E120" s="1050"/>
      <c r="F120" s="1050"/>
      <c r="G120" s="1051"/>
      <c r="H120" s="1049"/>
      <c r="I120" s="1050"/>
      <c r="J120" s="1050"/>
      <c r="K120" s="1050"/>
      <c r="L120" s="1051"/>
    </row>
    <row r="121" spans="2:12" x14ac:dyDescent="0.25">
      <c r="B121" s="1049"/>
      <c r="C121" s="1050"/>
      <c r="D121" s="1050"/>
      <c r="E121" s="1050"/>
      <c r="F121" s="1050"/>
      <c r="G121" s="1051"/>
      <c r="H121" s="1049"/>
      <c r="I121" s="1050"/>
      <c r="J121" s="1050"/>
      <c r="K121" s="1050"/>
      <c r="L121" s="1051"/>
    </row>
    <row r="122" spans="2:12" x14ac:dyDescent="0.25">
      <c r="B122" s="1049"/>
      <c r="C122" s="1050"/>
      <c r="D122" s="1050"/>
      <c r="E122" s="1050"/>
      <c r="F122" s="1050"/>
      <c r="G122" s="1051"/>
      <c r="H122" s="1049"/>
      <c r="I122" s="1050"/>
      <c r="J122" s="1050"/>
      <c r="K122" s="1050"/>
      <c r="L122" s="1051"/>
    </row>
    <row r="123" spans="2:12" x14ac:dyDescent="0.25">
      <c r="B123" s="1049"/>
      <c r="C123" s="1050"/>
      <c r="D123" s="1050"/>
      <c r="E123" s="1050"/>
      <c r="F123" s="1050"/>
      <c r="G123" s="1051"/>
      <c r="H123" s="1049"/>
      <c r="I123" s="1050"/>
      <c r="J123" s="1050"/>
      <c r="K123" s="1050"/>
      <c r="L123" s="1051"/>
    </row>
    <row r="124" spans="2:12" x14ac:dyDescent="0.25">
      <c r="B124" s="1049"/>
      <c r="C124" s="1050"/>
      <c r="D124" s="1050"/>
      <c r="E124" s="1050"/>
      <c r="F124" s="1050"/>
      <c r="G124" s="1051"/>
      <c r="H124" s="1049"/>
      <c r="I124" s="1050"/>
      <c r="J124" s="1050"/>
      <c r="K124" s="1050"/>
      <c r="L124" s="1051"/>
    </row>
    <row r="125" spans="2:12" x14ac:dyDescent="0.25">
      <c r="B125" s="1049"/>
      <c r="C125" s="1050"/>
      <c r="D125" s="1050"/>
      <c r="E125" s="1050"/>
      <c r="F125" s="1050"/>
      <c r="G125" s="1051"/>
      <c r="H125" s="1049"/>
      <c r="I125" s="1050"/>
      <c r="J125" s="1050"/>
      <c r="K125" s="1050"/>
      <c r="L125" s="1051"/>
    </row>
    <row r="126" spans="2:12" x14ac:dyDescent="0.25">
      <c r="B126" s="1049"/>
      <c r="C126" s="1050"/>
      <c r="D126" s="1050"/>
      <c r="E126" s="1050"/>
      <c r="F126" s="1050"/>
      <c r="G126" s="1051"/>
      <c r="H126" s="1049"/>
      <c r="I126" s="1050"/>
      <c r="J126" s="1050"/>
      <c r="K126" s="1050"/>
      <c r="L126" s="1051"/>
    </row>
    <row r="127" spans="2:12" x14ac:dyDescent="0.25">
      <c r="B127" s="1049"/>
      <c r="C127" s="1050"/>
      <c r="D127" s="1050"/>
      <c r="E127" s="1050"/>
      <c r="F127" s="1050"/>
      <c r="G127" s="1051"/>
      <c r="H127" s="1049"/>
      <c r="I127" s="1050"/>
      <c r="J127" s="1050"/>
      <c r="K127" s="1050"/>
      <c r="L127" s="1051"/>
    </row>
    <row r="128" spans="2:12" x14ac:dyDescent="0.25">
      <c r="B128" s="1049"/>
      <c r="C128" s="1050"/>
      <c r="D128" s="1050"/>
      <c r="E128" s="1050"/>
      <c r="F128" s="1050"/>
      <c r="G128" s="1051"/>
      <c r="H128" s="1049"/>
      <c r="I128" s="1050"/>
      <c r="J128" s="1050"/>
      <c r="K128" s="1050"/>
      <c r="L128" s="1051"/>
    </row>
    <row r="129" spans="2:12" x14ac:dyDescent="0.25">
      <c r="B129" s="1049"/>
      <c r="C129" s="1050"/>
      <c r="D129" s="1050"/>
      <c r="E129" s="1050"/>
      <c r="F129" s="1050"/>
      <c r="G129" s="1051"/>
      <c r="H129" s="1049"/>
      <c r="I129" s="1050"/>
      <c r="J129" s="1050"/>
      <c r="K129" s="1050"/>
      <c r="L129" s="1051"/>
    </row>
    <row r="130" spans="2:12" x14ac:dyDescent="0.25">
      <c r="B130" s="1049"/>
      <c r="C130" s="1050"/>
      <c r="D130" s="1050"/>
      <c r="E130" s="1050"/>
      <c r="F130" s="1050"/>
      <c r="G130" s="1051"/>
      <c r="H130" s="1049"/>
      <c r="I130" s="1050"/>
      <c r="J130" s="1050"/>
      <c r="K130" s="1050"/>
      <c r="L130" s="1051"/>
    </row>
    <row r="131" spans="2:12" ht="15.75" thickBot="1" x14ac:dyDescent="0.3">
      <c r="B131" s="1052"/>
      <c r="C131" s="1053"/>
      <c r="D131" s="1053"/>
      <c r="E131" s="1053"/>
      <c r="F131" s="1053"/>
      <c r="G131" s="1054"/>
      <c r="H131" s="1052"/>
      <c r="I131" s="1053"/>
      <c r="J131" s="1053"/>
      <c r="K131" s="1053"/>
      <c r="L131" s="1054"/>
    </row>
    <row r="132" spans="2:12" x14ac:dyDescent="0.25">
      <c r="B132" s="969" t="s">
        <v>815</v>
      </c>
      <c r="C132" s="970"/>
      <c r="D132" s="970"/>
      <c r="E132" s="970"/>
      <c r="F132" s="970"/>
      <c r="G132" s="971"/>
      <c r="H132" s="1045" t="s">
        <v>788</v>
      </c>
      <c r="I132" s="985"/>
      <c r="J132" s="985"/>
      <c r="K132" s="985"/>
      <c r="L132" s="985"/>
    </row>
    <row r="133" spans="2:12" ht="30" customHeight="1" thickBot="1" x14ac:dyDescent="0.3">
      <c r="B133" s="972"/>
      <c r="C133" s="973"/>
      <c r="D133" s="973"/>
      <c r="E133" s="973"/>
      <c r="F133" s="973"/>
      <c r="G133" s="974"/>
      <c r="H133" s="1045"/>
      <c r="I133" s="985"/>
      <c r="J133" s="985"/>
      <c r="K133" s="985"/>
      <c r="L133" s="985"/>
    </row>
    <row r="134" spans="2:12" ht="15.75" customHeight="1" x14ac:dyDescent="0.25">
      <c r="B134" s="1046"/>
      <c r="C134" s="1047"/>
      <c r="D134" s="1047"/>
      <c r="E134" s="1047"/>
      <c r="F134" s="1047"/>
      <c r="G134" s="1048"/>
      <c r="H134" s="1046"/>
      <c r="I134" s="1047"/>
      <c r="J134" s="1047"/>
      <c r="K134" s="1047"/>
      <c r="L134" s="1048"/>
    </row>
    <row r="135" spans="2:12" x14ac:dyDescent="0.25">
      <c r="B135" s="1049"/>
      <c r="C135" s="1050"/>
      <c r="D135" s="1050"/>
      <c r="E135" s="1050"/>
      <c r="F135" s="1050"/>
      <c r="G135" s="1051"/>
      <c r="H135" s="1049"/>
      <c r="I135" s="1050"/>
      <c r="J135" s="1050"/>
      <c r="K135" s="1050"/>
      <c r="L135" s="1051"/>
    </row>
    <row r="136" spans="2:12" x14ac:dyDescent="0.25">
      <c r="B136" s="1049"/>
      <c r="C136" s="1050"/>
      <c r="D136" s="1050"/>
      <c r="E136" s="1050"/>
      <c r="F136" s="1050"/>
      <c r="G136" s="1051"/>
      <c r="H136" s="1049"/>
      <c r="I136" s="1050"/>
      <c r="J136" s="1050"/>
      <c r="K136" s="1050"/>
      <c r="L136" s="1051"/>
    </row>
    <row r="137" spans="2:12" x14ac:dyDescent="0.25">
      <c r="B137" s="1049"/>
      <c r="C137" s="1050"/>
      <c r="D137" s="1050"/>
      <c r="E137" s="1050"/>
      <c r="F137" s="1050"/>
      <c r="G137" s="1051"/>
      <c r="H137" s="1049"/>
      <c r="I137" s="1050"/>
      <c r="J137" s="1050"/>
      <c r="K137" s="1050"/>
      <c r="L137" s="1051"/>
    </row>
    <row r="138" spans="2:12" x14ac:dyDescent="0.25">
      <c r="B138" s="1049"/>
      <c r="C138" s="1050"/>
      <c r="D138" s="1050"/>
      <c r="E138" s="1050"/>
      <c r="F138" s="1050"/>
      <c r="G138" s="1051"/>
      <c r="H138" s="1049"/>
      <c r="I138" s="1050"/>
      <c r="J138" s="1050"/>
      <c r="K138" s="1050"/>
      <c r="L138" s="1051"/>
    </row>
    <row r="139" spans="2:12" x14ac:dyDescent="0.25">
      <c r="B139" s="1049"/>
      <c r="C139" s="1050"/>
      <c r="D139" s="1050"/>
      <c r="E139" s="1050"/>
      <c r="F139" s="1050"/>
      <c r="G139" s="1051"/>
      <c r="H139" s="1049"/>
      <c r="I139" s="1050"/>
      <c r="J139" s="1050"/>
      <c r="K139" s="1050"/>
      <c r="L139" s="1051"/>
    </row>
    <row r="140" spans="2:12" x14ac:dyDescent="0.25">
      <c r="B140" s="1049"/>
      <c r="C140" s="1050"/>
      <c r="D140" s="1050"/>
      <c r="E140" s="1050"/>
      <c r="F140" s="1050"/>
      <c r="G140" s="1051"/>
      <c r="H140" s="1049"/>
      <c r="I140" s="1050"/>
      <c r="J140" s="1050"/>
      <c r="K140" s="1050"/>
      <c r="L140" s="1051"/>
    </row>
    <row r="141" spans="2:12" x14ac:dyDescent="0.25">
      <c r="B141" s="1049"/>
      <c r="C141" s="1050"/>
      <c r="D141" s="1050"/>
      <c r="E141" s="1050"/>
      <c r="F141" s="1050"/>
      <c r="G141" s="1051"/>
      <c r="H141" s="1049"/>
      <c r="I141" s="1050"/>
      <c r="J141" s="1050"/>
      <c r="K141" s="1050"/>
      <c r="L141" s="1051"/>
    </row>
    <row r="142" spans="2:12" x14ac:dyDescent="0.25">
      <c r="B142" s="1049"/>
      <c r="C142" s="1050"/>
      <c r="D142" s="1050"/>
      <c r="E142" s="1050"/>
      <c r="F142" s="1050"/>
      <c r="G142" s="1051"/>
      <c r="H142" s="1049"/>
      <c r="I142" s="1050"/>
      <c r="J142" s="1050"/>
      <c r="K142" s="1050"/>
      <c r="L142" s="1051"/>
    </row>
    <row r="143" spans="2:12" x14ac:dyDescent="0.25">
      <c r="B143" s="1049"/>
      <c r="C143" s="1050"/>
      <c r="D143" s="1050"/>
      <c r="E143" s="1050"/>
      <c r="F143" s="1050"/>
      <c r="G143" s="1051"/>
      <c r="H143" s="1049"/>
      <c r="I143" s="1050"/>
      <c r="J143" s="1050"/>
      <c r="K143" s="1050"/>
      <c r="L143" s="1051"/>
    </row>
    <row r="144" spans="2:12" x14ac:dyDescent="0.25">
      <c r="B144" s="1049"/>
      <c r="C144" s="1050"/>
      <c r="D144" s="1050"/>
      <c r="E144" s="1050"/>
      <c r="F144" s="1050"/>
      <c r="G144" s="1051"/>
      <c r="H144" s="1049"/>
      <c r="I144" s="1050"/>
      <c r="J144" s="1050"/>
      <c r="K144" s="1050"/>
      <c r="L144" s="1051"/>
    </row>
    <row r="145" spans="2:12" x14ac:dyDescent="0.25">
      <c r="B145" s="1049"/>
      <c r="C145" s="1050"/>
      <c r="D145" s="1050"/>
      <c r="E145" s="1050"/>
      <c r="F145" s="1050"/>
      <c r="G145" s="1051"/>
      <c r="H145" s="1049"/>
      <c r="I145" s="1050"/>
      <c r="J145" s="1050"/>
      <c r="K145" s="1050"/>
      <c r="L145" s="1051"/>
    </row>
    <row r="146" spans="2:12" x14ac:dyDescent="0.25">
      <c r="B146" s="1049"/>
      <c r="C146" s="1050"/>
      <c r="D146" s="1050"/>
      <c r="E146" s="1050"/>
      <c r="F146" s="1050"/>
      <c r="G146" s="1051"/>
      <c r="H146" s="1049"/>
      <c r="I146" s="1050"/>
      <c r="J146" s="1050"/>
      <c r="K146" s="1050"/>
      <c r="L146" s="1051"/>
    </row>
    <row r="147" spans="2:12" ht="15.75" thickBot="1" x14ac:dyDescent="0.3">
      <c r="B147" s="1052"/>
      <c r="C147" s="1053"/>
      <c r="D147" s="1053"/>
      <c r="E147" s="1053"/>
      <c r="F147" s="1053"/>
      <c r="G147" s="1054"/>
      <c r="H147" s="1052"/>
      <c r="I147" s="1053"/>
      <c r="J147" s="1053"/>
      <c r="K147" s="1053"/>
      <c r="L147" s="1054"/>
    </row>
    <row r="148" spans="2:12" x14ac:dyDescent="0.25">
      <c r="B148" s="969" t="s">
        <v>1025</v>
      </c>
      <c r="C148" s="970"/>
      <c r="D148" s="970"/>
      <c r="E148" s="970"/>
      <c r="F148" s="970"/>
      <c r="G148" s="971"/>
      <c r="H148" s="1045" t="s">
        <v>1026</v>
      </c>
      <c r="I148" s="985"/>
      <c r="J148" s="985"/>
      <c r="K148" s="985"/>
      <c r="L148" s="985"/>
    </row>
    <row r="149" spans="2:12" ht="30" customHeight="1" thickBot="1" x14ac:dyDescent="0.3">
      <c r="B149" s="972"/>
      <c r="C149" s="973"/>
      <c r="D149" s="973"/>
      <c r="E149" s="973"/>
      <c r="F149" s="973"/>
      <c r="G149" s="974"/>
      <c r="H149" s="1045"/>
      <c r="I149" s="985"/>
      <c r="J149" s="985"/>
      <c r="K149" s="985"/>
      <c r="L149" s="985"/>
    </row>
    <row r="150" spans="2:12" ht="15.75" customHeight="1" x14ac:dyDescent="0.25">
      <c r="B150" s="1046"/>
      <c r="C150" s="1047"/>
      <c r="D150" s="1047"/>
      <c r="E150" s="1047"/>
      <c r="F150" s="1047"/>
      <c r="G150" s="1048"/>
      <c r="H150" s="1046"/>
      <c r="I150" s="1047"/>
      <c r="J150" s="1047"/>
      <c r="K150" s="1047"/>
      <c r="L150" s="1048"/>
    </row>
    <row r="151" spans="2:12" x14ac:dyDescent="0.25">
      <c r="B151" s="1049"/>
      <c r="C151" s="1050"/>
      <c r="D151" s="1050"/>
      <c r="E151" s="1050"/>
      <c r="F151" s="1050"/>
      <c r="G151" s="1051"/>
      <c r="H151" s="1049"/>
      <c r="I151" s="1050"/>
      <c r="J151" s="1050"/>
      <c r="K151" s="1050"/>
      <c r="L151" s="1051"/>
    </row>
    <row r="152" spans="2:12" x14ac:dyDescent="0.25">
      <c r="B152" s="1049"/>
      <c r="C152" s="1050"/>
      <c r="D152" s="1050"/>
      <c r="E152" s="1050"/>
      <c r="F152" s="1050"/>
      <c r="G152" s="1051"/>
      <c r="H152" s="1049"/>
      <c r="I152" s="1050"/>
      <c r="J152" s="1050"/>
      <c r="K152" s="1050"/>
      <c r="L152" s="1051"/>
    </row>
    <row r="153" spans="2:12" x14ac:dyDescent="0.25">
      <c r="B153" s="1049"/>
      <c r="C153" s="1050"/>
      <c r="D153" s="1050"/>
      <c r="E153" s="1050"/>
      <c r="F153" s="1050"/>
      <c r="G153" s="1051"/>
      <c r="H153" s="1049"/>
      <c r="I153" s="1050"/>
      <c r="J153" s="1050"/>
      <c r="K153" s="1050"/>
      <c r="L153" s="1051"/>
    </row>
    <row r="154" spans="2:12" x14ac:dyDescent="0.25">
      <c r="B154" s="1049"/>
      <c r="C154" s="1050"/>
      <c r="D154" s="1050"/>
      <c r="E154" s="1050"/>
      <c r="F154" s="1050"/>
      <c r="G154" s="1051"/>
      <c r="H154" s="1049"/>
      <c r="I154" s="1050"/>
      <c r="J154" s="1050"/>
      <c r="K154" s="1050"/>
      <c r="L154" s="1051"/>
    </row>
    <row r="155" spans="2:12" x14ac:dyDescent="0.25">
      <c r="B155" s="1049"/>
      <c r="C155" s="1050"/>
      <c r="D155" s="1050"/>
      <c r="E155" s="1050"/>
      <c r="F155" s="1050"/>
      <c r="G155" s="1051"/>
      <c r="H155" s="1049"/>
      <c r="I155" s="1050"/>
      <c r="J155" s="1050"/>
      <c r="K155" s="1050"/>
      <c r="L155" s="1051"/>
    </row>
    <row r="156" spans="2:12" x14ac:dyDescent="0.25">
      <c r="B156" s="1049"/>
      <c r="C156" s="1050"/>
      <c r="D156" s="1050"/>
      <c r="E156" s="1050"/>
      <c r="F156" s="1050"/>
      <c r="G156" s="1051"/>
      <c r="H156" s="1049"/>
      <c r="I156" s="1050"/>
      <c r="J156" s="1050"/>
      <c r="K156" s="1050"/>
      <c r="L156" s="1051"/>
    </row>
    <row r="157" spans="2:12" x14ac:dyDescent="0.25">
      <c r="B157" s="1049"/>
      <c r="C157" s="1050"/>
      <c r="D157" s="1050"/>
      <c r="E157" s="1050"/>
      <c r="F157" s="1050"/>
      <c r="G157" s="1051"/>
      <c r="H157" s="1049"/>
      <c r="I157" s="1050"/>
      <c r="J157" s="1050"/>
      <c r="K157" s="1050"/>
      <c r="L157" s="1051"/>
    </row>
    <row r="158" spans="2:12" x14ac:dyDescent="0.25">
      <c r="B158" s="1049"/>
      <c r="C158" s="1050"/>
      <c r="D158" s="1050"/>
      <c r="E158" s="1050"/>
      <c r="F158" s="1050"/>
      <c r="G158" s="1051"/>
      <c r="H158" s="1049"/>
      <c r="I158" s="1050"/>
      <c r="J158" s="1050"/>
      <c r="K158" s="1050"/>
      <c r="L158" s="1051"/>
    </row>
    <row r="159" spans="2:12" x14ac:dyDescent="0.25">
      <c r="B159" s="1049"/>
      <c r="C159" s="1050"/>
      <c r="D159" s="1050"/>
      <c r="E159" s="1050"/>
      <c r="F159" s="1050"/>
      <c r="G159" s="1051"/>
      <c r="H159" s="1049"/>
      <c r="I159" s="1050"/>
      <c r="J159" s="1050"/>
      <c r="K159" s="1050"/>
      <c r="L159" s="1051"/>
    </row>
    <row r="160" spans="2:12" x14ac:dyDescent="0.25">
      <c r="B160" s="1049"/>
      <c r="C160" s="1050"/>
      <c r="D160" s="1050"/>
      <c r="E160" s="1050"/>
      <c r="F160" s="1050"/>
      <c r="G160" s="1051"/>
      <c r="H160" s="1049"/>
      <c r="I160" s="1050"/>
      <c r="J160" s="1050"/>
      <c r="K160" s="1050"/>
      <c r="L160" s="1051"/>
    </row>
    <row r="161" spans="2:12" x14ac:dyDescent="0.25">
      <c r="B161" s="1049"/>
      <c r="C161" s="1050"/>
      <c r="D161" s="1050"/>
      <c r="E161" s="1050"/>
      <c r="F161" s="1050"/>
      <c r="G161" s="1051"/>
      <c r="H161" s="1049"/>
      <c r="I161" s="1050"/>
      <c r="J161" s="1050"/>
      <c r="K161" s="1050"/>
      <c r="L161" s="1051"/>
    </row>
    <row r="162" spans="2:12" x14ac:dyDescent="0.25">
      <c r="B162" s="1049"/>
      <c r="C162" s="1050"/>
      <c r="D162" s="1050"/>
      <c r="E162" s="1050"/>
      <c r="F162" s="1050"/>
      <c r="G162" s="1051"/>
      <c r="H162" s="1049"/>
      <c r="I162" s="1050"/>
      <c r="J162" s="1050"/>
      <c r="K162" s="1050"/>
      <c r="L162" s="1051"/>
    </row>
    <row r="163" spans="2:12" ht="15.75" thickBot="1" x14ac:dyDescent="0.3">
      <c r="B163" s="1052"/>
      <c r="C163" s="1053"/>
      <c r="D163" s="1053"/>
      <c r="E163" s="1053"/>
      <c r="F163" s="1053"/>
      <c r="G163" s="1054"/>
      <c r="H163" s="1052"/>
      <c r="I163" s="1053"/>
      <c r="J163" s="1053"/>
      <c r="K163" s="1053"/>
      <c r="L163" s="1054"/>
    </row>
    <row r="164" spans="2:12" x14ac:dyDescent="0.25">
      <c r="B164" s="969" t="s">
        <v>1027</v>
      </c>
      <c r="C164" s="970"/>
      <c r="D164" s="970"/>
      <c r="E164" s="970"/>
      <c r="F164" s="970"/>
      <c r="G164" s="971"/>
      <c r="H164" s="1045" t="s">
        <v>1028</v>
      </c>
      <c r="I164" s="985"/>
      <c r="J164" s="985"/>
      <c r="K164" s="985"/>
      <c r="L164" s="985"/>
    </row>
    <row r="165" spans="2:12" ht="30" customHeight="1" thickBot="1" x14ac:dyDescent="0.3">
      <c r="B165" s="972"/>
      <c r="C165" s="973"/>
      <c r="D165" s="973"/>
      <c r="E165" s="973"/>
      <c r="F165" s="973"/>
      <c r="G165" s="974"/>
      <c r="H165" s="1045"/>
      <c r="I165" s="985"/>
      <c r="J165" s="985"/>
      <c r="K165" s="985"/>
      <c r="L165" s="985"/>
    </row>
    <row r="166" spans="2:12" ht="15.75" customHeight="1" x14ac:dyDescent="0.25">
      <c r="B166" s="1046"/>
      <c r="C166" s="1047"/>
      <c r="D166" s="1047"/>
      <c r="E166" s="1047"/>
      <c r="F166" s="1047"/>
      <c r="G166" s="1048"/>
      <c r="H166" s="1046"/>
      <c r="I166" s="1047"/>
      <c r="J166" s="1047"/>
      <c r="K166" s="1047"/>
      <c r="L166" s="1048"/>
    </row>
    <row r="167" spans="2:12" x14ac:dyDescent="0.25">
      <c r="B167" s="1049"/>
      <c r="C167" s="1050"/>
      <c r="D167" s="1050"/>
      <c r="E167" s="1050"/>
      <c r="F167" s="1050"/>
      <c r="G167" s="1051"/>
      <c r="H167" s="1049"/>
      <c r="I167" s="1050"/>
      <c r="J167" s="1050"/>
      <c r="K167" s="1050"/>
      <c r="L167" s="1051"/>
    </row>
    <row r="168" spans="2:12" x14ac:dyDescent="0.25">
      <c r="B168" s="1049"/>
      <c r="C168" s="1050"/>
      <c r="D168" s="1050"/>
      <c r="E168" s="1050"/>
      <c r="F168" s="1050"/>
      <c r="G168" s="1051"/>
      <c r="H168" s="1049"/>
      <c r="I168" s="1050"/>
      <c r="J168" s="1050"/>
      <c r="K168" s="1050"/>
      <c r="L168" s="1051"/>
    </row>
    <row r="169" spans="2:12" x14ac:dyDescent="0.25">
      <c r="B169" s="1049"/>
      <c r="C169" s="1050"/>
      <c r="D169" s="1050"/>
      <c r="E169" s="1050"/>
      <c r="F169" s="1050"/>
      <c r="G169" s="1051"/>
      <c r="H169" s="1049"/>
      <c r="I169" s="1050"/>
      <c r="J169" s="1050"/>
      <c r="K169" s="1050"/>
      <c r="L169" s="1051"/>
    </row>
    <row r="170" spans="2:12" x14ac:dyDescent="0.25">
      <c r="B170" s="1049"/>
      <c r="C170" s="1050"/>
      <c r="D170" s="1050"/>
      <c r="E170" s="1050"/>
      <c r="F170" s="1050"/>
      <c r="G170" s="1051"/>
      <c r="H170" s="1049"/>
      <c r="I170" s="1050"/>
      <c r="J170" s="1050"/>
      <c r="K170" s="1050"/>
      <c r="L170" s="1051"/>
    </row>
    <row r="171" spans="2:12" x14ac:dyDescent="0.25">
      <c r="B171" s="1049"/>
      <c r="C171" s="1050"/>
      <c r="D171" s="1050"/>
      <c r="E171" s="1050"/>
      <c r="F171" s="1050"/>
      <c r="G171" s="1051"/>
      <c r="H171" s="1049"/>
      <c r="I171" s="1050"/>
      <c r="J171" s="1050"/>
      <c r="K171" s="1050"/>
      <c r="L171" s="1051"/>
    </row>
    <row r="172" spans="2:12" x14ac:dyDescent="0.25">
      <c r="B172" s="1049"/>
      <c r="C172" s="1050"/>
      <c r="D172" s="1050"/>
      <c r="E172" s="1050"/>
      <c r="F172" s="1050"/>
      <c r="G172" s="1051"/>
      <c r="H172" s="1049"/>
      <c r="I172" s="1050"/>
      <c r="J172" s="1050"/>
      <c r="K172" s="1050"/>
      <c r="L172" s="1051"/>
    </row>
    <row r="173" spans="2:12" x14ac:dyDescent="0.25">
      <c r="B173" s="1049"/>
      <c r="C173" s="1050"/>
      <c r="D173" s="1050"/>
      <c r="E173" s="1050"/>
      <c r="F173" s="1050"/>
      <c r="G173" s="1051"/>
      <c r="H173" s="1049"/>
      <c r="I173" s="1050"/>
      <c r="J173" s="1050"/>
      <c r="K173" s="1050"/>
      <c r="L173" s="1051"/>
    </row>
    <row r="174" spans="2:12" x14ac:dyDescent="0.25">
      <c r="B174" s="1049"/>
      <c r="C174" s="1050"/>
      <c r="D174" s="1050"/>
      <c r="E174" s="1050"/>
      <c r="F174" s="1050"/>
      <c r="G174" s="1051"/>
      <c r="H174" s="1049"/>
      <c r="I174" s="1050"/>
      <c r="J174" s="1050"/>
      <c r="K174" s="1050"/>
      <c r="L174" s="1051"/>
    </row>
    <row r="175" spans="2:12" x14ac:dyDescent="0.25">
      <c r="B175" s="1049"/>
      <c r="C175" s="1050"/>
      <c r="D175" s="1050"/>
      <c r="E175" s="1050"/>
      <c r="F175" s="1050"/>
      <c r="G175" s="1051"/>
      <c r="H175" s="1049"/>
      <c r="I175" s="1050"/>
      <c r="J175" s="1050"/>
      <c r="K175" s="1050"/>
      <c r="L175" s="1051"/>
    </row>
    <row r="176" spans="2:12" x14ac:dyDescent="0.25">
      <c r="B176" s="1049"/>
      <c r="C176" s="1050"/>
      <c r="D176" s="1050"/>
      <c r="E176" s="1050"/>
      <c r="F176" s="1050"/>
      <c r="G176" s="1051"/>
      <c r="H176" s="1049"/>
      <c r="I176" s="1050"/>
      <c r="J176" s="1050"/>
      <c r="K176" s="1050"/>
      <c r="L176" s="1051"/>
    </row>
    <row r="177" spans="2:12" x14ac:dyDescent="0.25">
      <c r="B177" s="1049"/>
      <c r="C177" s="1050"/>
      <c r="D177" s="1050"/>
      <c r="E177" s="1050"/>
      <c r="F177" s="1050"/>
      <c r="G177" s="1051"/>
      <c r="H177" s="1049"/>
      <c r="I177" s="1050"/>
      <c r="J177" s="1050"/>
      <c r="K177" s="1050"/>
      <c r="L177" s="1051"/>
    </row>
    <row r="178" spans="2:12" x14ac:dyDescent="0.25">
      <c r="B178" s="1049"/>
      <c r="C178" s="1050"/>
      <c r="D178" s="1050"/>
      <c r="E178" s="1050"/>
      <c r="F178" s="1050"/>
      <c r="G178" s="1051"/>
      <c r="H178" s="1049"/>
      <c r="I178" s="1050"/>
      <c r="J178" s="1050"/>
      <c r="K178" s="1050"/>
      <c r="L178" s="1051"/>
    </row>
    <row r="179" spans="2:12" ht="15.75" thickBot="1" x14ac:dyDescent="0.3">
      <c r="B179" s="1052"/>
      <c r="C179" s="1053"/>
      <c r="D179" s="1053"/>
      <c r="E179" s="1053"/>
      <c r="F179" s="1053"/>
      <c r="G179" s="1054"/>
      <c r="H179" s="1052"/>
      <c r="I179" s="1053"/>
      <c r="J179" s="1053"/>
      <c r="K179" s="1053"/>
      <c r="L179" s="1054"/>
    </row>
    <row r="180" spans="2:12" x14ac:dyDescent="0.25">
      <c r="B180" s="969" t="s">
        <v>1029</v>
      </c>
      <c r="C180" s="970"/>
      <c r="D180" s="970"/>
      <c r="E180" s="970"/>
      <c r="F180" s="970"/>
      <c r="G180" s="971"/>
      <c r="H180" s="1045" t="s">
        <v>1018</v>
      </c>
      <c r="I180" s="985"/>
      <c r="J180" s="985"/>
      <c r="K180" s="985"/>
      <c r="L180" s="985"/>
    </row>
    <row r="181" spans="2:12" ht="30" customHeight="1" thickBot="1" x14ac:dyDescent="0.3">
      <c r="B181" s="972"/>
      <c r="C181" s="973"/>
      <c r="D181" s="973"/>
      <c r="E181" s="973"/>
      <c r="F181" s="973"/>
      <c r="G181" s="974"/>
      <c r="H181" s="1045"/>
      <c r="I181" s="985"/>
      <c r="J181" s="985"/>
      <c r="K181" s="985"/>
      <c r="L181" s="985"/>
    </row>
    <row r="182" spans="2:12" x14ac:dyDescent="0.25">
      <c r="B182" s="1046"/>
      <c r="C182" s="1047"/>
      <c r="D182" s="1047"/>
      <c r="E182" s="1047"/>
      <c r="F182" s="1047"/>
      <c r="G182" s="1048"/>
      <c r="H182" s="1046"/>
      <c r="I182" s="1047"/>
      <c r="J182" s="1047"/>
      <c r="K182" s="1047"/>
      <c r="L182" s="1048"/>
    </row>
    <row r="183" spans="2:12" x14ac:dyDescent="0.25">
      <c r="B183" s="1049"/>
      <c r="C183" s="1050"/>
      <c r="D183" s="1050"/>
      <c r="E183" s="1050"/>
      <c r="F183" s="1050"/>
      <c r="G183" s="1051"/>
      <c r="H183" s="1049"/>
      <c r="I183" s="1050"/>
      <c r="J183" s="1050"/>
      <c r="K183" s="1050"/>
      <c r="L183" s="1051"/>
    </row>
    <row r="184" spans="2:12" x14ac:dyDescent="0.25">
      <c r="B184" s="1049"/>
      <c r="C184" s="1050"/>
      <c r="D184" s="1050"/>
      <c r="E184" s="1050"/>
      <c r="F184" s="1050"/>
      <c r="G184" s="1051"/>
      <c r="H184" s="1049"/>
      <c r="I184" s="1050"/>
      <c r="J184" s="1050"/>
      <c r="K184" s="1050"/>
      <c r="L184" s="1051"/>
    </row>
    <row r="185" spans="2:12" x14ac:dyDescent="0.25">
      <c r="B185" s="1049"/>
      <c r="C185" s="1050"/>
      <c r="D185" s="1050"/>
      <c r="E185" s="1050"/>
      <c r="F185" s="1050"/>
      <c r="G185" s="1051"/>
      <c r="H185" s="1049"/>
      <c r="I185" s="1050"/>
      <c r="J185" s="1050"/>
      <c r="K185" s="1050"/>
      <c r="L185" s="1051"/>
    </row>
    <row r="186" spans="2:12" x14ac:dyDescent="0.25">
      <c r="B186" s="1049"/>
      <c r="C186" s="1050"/>
      <c r="D186" s="1050"/>
      <c r="E186" s="1050"/>
      <c r="F186" s="1050"/>
      <c r="G186" s="1051"/>
      <c r="H186" s="1049"/>
      <c r="I186" s="1050"/>
      <c r="J186" s="1050"/>
      <c r="K186" s="1050"/>
      <c r="L186" s="1051"/>
    </row>
    <row r="187" spans="2:12" x14ac:dyDescent="0.25">
      <c r="B187" s="1049"/>
      <c r="C187" s="1050"/>
      <c r="D187" s="1050"/>
      <c r="E187" s="1050"/>
      <c r="F187" s="1050"/>
      <c r="G187" s="1051"/>
      <c r="H187" s="1049"/>
      <c r="I187" s="1050"/>
      <c r="J187" s="1050"/>
      <c r="K187" s="1050"/>
      <c r="L187" s="1051"/>
    </row>
    <row r="188" spans="2:12" x14ac:dyDescent="0.25">
      <c r="B188" s="1049"/>
      <c r="C188" s="1050"/>
      <c r="D188" s="1050"/>
      <c r="E188" s="1050"/>
      <c r="F188" s="1050"/>
      <c r="G188" s="1051"/>
      <c r="H188" s="1049"/>
      <c r="I188" s="1050"/>
      <c r="J188" s="1050"/>
      <c r="K188" s="1050"/>
      <c r="L188" s="1051"/>
    </row>
    <row r="189" spans="2:12" x14ac:dyDescent="0.25">
      <c r="B189" s="1049"/>
      <c r="C189" s="1050"/>
      <c r="D189" s="1050"/>
      <c r="E189" s="1050"/>
      <c r="F189" s="1050"/>
      <c r="G189" s="1051"/>
      <c r="H189" s="1049"/>
      <c r="I189" s="1050"/>
      <c r="J189" s="1050"/>
      <c r="K189" s="1050"/>
      <c r="L189" s="1051"/>
    </row>
    <row r="190" spans="2:12" x14ac:dyDescent="0.25">
      <c r="B190" s="1049"/>
      <c r="C190" s="1050"/>
      <c r="D190" s="1050"/>
      <c r="E190" s="1050"/>
      <c r="F190" s="1050"/>
      <c r="G190" s="1051"/>
      <c r="H190" s="1049"/>
      <c r="I190" s="1050"/>
      <c r="J190" s="1050"/>
      <c r="K190" s="1050"/>
      <c r="L190" s="1051"/>
    </row>
    <row r="191" spans="2:12" x14ac:dyDescent="0.25">
      <c r="B191" s="1049"/>
      <c r="C191" s="1050"/>
      <c r="D191" s="1050"/>
      <c r="E191" s="1050"/>
      <c r="F191" s="1050"/>
      <c r="G191" s="1051"/>
      <c r="H191" s="1049"/>
      <c r="I191" s="1050"/>
      <c r="J191" s="1050"/>
      <c r="K191" s="1050"/>
      <c r="L191" s="1051"/>
    </row>
    <row r="192" spans="2:12" x14ac:dyDescent="0.25">
      <c r="B192" s="1049"/>
      <c r="C192" s="1050"/>
      <c r="D192" s="1050"/>
      <c r="E192" s="1050"/>
      <c r="F192" s="1050"/>
      <c r="G192" s="1051"/>
      <c r="H192" s="1049"/>
      <c r="I192" s="1050"/>
      <c r="J192" s="1050"/>
      <c r="K192" s="1050"/>
      <c r="L192" s="1051"/>
    </row>
    <row r="193" spans="2:12" x14ac:dyDescent="0.25">
      <c r="B193" s="1049"/>
      <c r="C193" s="1050"/>
      <c r="D193" s="1050"/>
      <c r="E193" s="1050"/>
      <c r="F193" s="1050"/>
      <c r="G193" s="1051"/>
      <c r="H193" s="1049"/>
      <c r="I193" s="1050"/>
      <c r="J193" s="1050"/>
      <c r="K193" s="1050"/>
      <c r="L193" s="1051"/>
    </row>
    <row r="194" spans="2:12" x14ac:dyDescent="0.25">
      <c r="B194" s="1049"/>
      <c r="C194" s="1050"/>
      <c r="D194" s="1050"/>
      <c r="E194" s="1050"/>
      <c r="F194" s="1050"/>
      <c r="G194" s="1051"/>
      <c r="H194" s="1049"/>
      <c r="I194" s="1050"/>
      <c r="J194" s="1050"/>
      <c r="K194" s="1050"/>
      <c r="L194" s="1051"/>
    </row>
    <row r="195" spans="2:12" ht="15.75" thickBot="1" x14ac:dyDescent="0.3">
      <c r="B195" s="1052"/>
      <c r="C195" s="1053"/>
      <c r="D195" s="1053"/>
      <c r="E195" s="1053"/>
      <c r="F195" s="1053"/>
      <c r="G195" s="1054"/>
      <c r="H195" s="1052"/>
      <c r="I195" s="1053"/>
      <c r="J195" s="1053"/>
      <c r="K195" s="1053"/>
      <c r="L195" s="1054"/>
    </row>
    <row r="196" spans="2:12" x14ac:dyDescent="0.25">
      <c r="B196" s="969" t="s">
        <v>1030</v>
      </c>
      <c r="C196" s="970"/>
      <c r="D196" s="970"/>
      <c r="E196" s="970"/>
      <c r="F196" s="970"/>
      <c r="G196" s="971"/>
      <c r="H196" s="1045" t="s">
        <v>1031</v>
      </c>
      <c r="I196" s="985"/>
      <c r="J196" s="985"/>
      <c r="K196" s="985"/>
      <c r="L196" s="985"/>
    </row>
    <row r="197" spans="2:12" ht="25.5" customHeight="1" thickBot="1" x14ac:dyDescent="0.3">
      <c r="B197" s="972"/>
      <c r="C197" s="973"/>
      <c r="D197" s="973"/>
      <c r="E197" s="973"/>
      <c r="F197" s="973"/>
      <c r="G197" s="974"/>
      <c r="H197" s="1045"/>
      <c r="I197" s="985"/>
      <c r="J197" s="985"/>
      <c r="K197" s="985"/>
      <c r="L197" s="985"/>
    </row>
    <row r="198" spans="2:12" x14ac:dyDescent="0.25">
      <c r="B198" s="1046"/>
      <c r="C198" s="1047"/>
      <c r="D198" s="1047"/>
      <c r="E198" s="1047"/>
      <c r="F198" s="1047"/>
      <c r="G198" s="1048"/>
      <c r="H198" s="1046"/>
      <c r="I198" s="1047"/>
      <c r="J198" s="1047"/>
      <c r="K198" s="1047"/>
      <c r="L198" s="1048"/>
    </row>
    <row r="199" spans="2:12" x14ac:dyDescent="0.25">
      <c r="B199" s="1049"/>
      <c r="C199" s="1050"/>
      <c r="D199" s="1050"/>
      <c r="E199" s="1050"/>
      <c r="F199" s="1050"/>
      <c r="G199" s="1051"/>
      <c r="H199" s="1049"/>
      <c r="I199" s="1050"/>
      <c r="J199" s="1050"/>
      <c r="K199" s="1050"/>
      <c r="L199" s="1051"/>
    </row>
    <row r="200" spans="2:12" x14ac:dyDescent="0.25">
      <c r="B200" s="1049"/>
      <c r="C200" s="1050"/>
      <c r="D200" s="1050"/>
      <c r="E200" s="1050"/>
      <c r="F200" s="1050"/>
      <c r="G200" s="1051"/>
      <c r="H200" s="1049"/>
      <c r="I200" s="1050"/>
      <c r="J200" s="1050"/>
      <c r="K200" s="1050"/>
      <c r="L200" s="1051"/>
    </row>
    <row r="201" spans="2:12" x14ac:dyDescent="0.25">
      <c r="B201" s="1049"/>
      <c r="C201" s="1050"/>
      <c r="D201" s="1050"/>
      <c r="E201" s="1050"/>
      <c r="F201" s="1050"/>
      <c r="G201" s="1051"/>
      <c r="H201" s="1049"/>
      <c r="I201" s="1050"/>
      <c r="J201" s="1050"/>
      <c r="K201" s="1050"/>
      <c r="L201" s="1051"/>
    </row>
    <row r="202" spans="2:12" x14ac:dyDescent="0.25">
      <c r="B202" s="1049"/>
      <c r="C202" s="1050"/>
      <c r="D202" s="1050"/>
      <c r="E202" s="1050"/>
      <c r="F202" s="1050"/>
      <c r="G202" s="1051"/>
      <c r="H202" s="1049"/>
      <c r="I202" s="1050"/>
      <c r="J202" s="1050"/>
      <c r="K202" s="1050"/>
      <c r="L202" s="1051"/>
    </row>
    <row r="203" spans="2:12" x14ac:dyDescent="0.25">
      <c r="B203" s="1049"/>
      <c r="C203" s="1050"/>
      <c r="D203" s="1050"/>
      <c r="E203" s="1050"/>
      <c r="F203" s="1050"/>
      <c r="G203" s="1051"/>
      <c r="H203" s="1049"/>
      <c r="I203" s="1050"/>
      <c r="J203" s="1050"/>
      <c r="K203" s="1050"/>
      <c r="L203" s="1051"/>
    </row>
    <row r="204" spans="2:12" x14ac:dyDescent="0.25">
      <c r="B204" s="1049"/>
      <c r="C204" s="1050"/>
      <c r="D204" s="1050"/>
      <c r="E204" s="1050"/>
      <c r="F204" s="1050"/>
      <c r="G204" s="1051"/>
      <c r="H204" s="1049"/>
      <c r="I204" s="1050"/>
      <c r="J204" s="1050"/>
      <c r="K204" s="1050"/>
      <c r="L204" s="1051"/>
    </row>
    <row r="205" spans="2:12" x14ac:dyDescent="0.25">
      <c r="B205" s="1049"/>
      <c r="C205" s="1050"/>
      <c r="D205" s="1050"/>
      <c r="E205" s="1050"/>
      <c r="F205" s="1050"/>
      <c r="G205" s="1051"/>
      <c r="H205" s="1049"/>
      <c r="I205" s="1050"/>
      <c r="J205" s="1050"/>
      <c r="K205" s="1050"/>
      <c r="L205" s="1051"/>
    </row>
    <row r="206" spans="2:12" x14ac:dyDescent="0.25">
      <c r="B206" s="1049"/>
      <c r="C206" s="1050"/>
      <c r="D206" s="1050"/>
      <c r="E206" s="1050"/>
      <c r="F206" s="1050"/>
      <c r="G206" s="1051"/>
      <c r="H206" s="1049"/>
      <c r="I206" s="1050"/>
      <c r="J206" s="1050"/>
      <c r="K206" s="1050"/>
      <c r="L206" s="1051"/>
    </row>
    <row r="207" spans="2:12" x14ac:dyDescent="0.25">
      <c r="B207" s="1049"/>
      <c r="C207" s="1050"/>
      <c r="D207" s="1050"/>
      <c r="E207" s="1050"/>
      <c r="F207" s="1050"/>
      <c r="G207" s="1051"/>
      <c r="H207" s="1049"/>
      <c r="I207" s="1050"/>
      <c r="J207" s="1050"/>
      <c r="K207" s="1050"/>
      <c r="L207" s="1051"/>
    </row>
    <row r="208" spans="2:12" x14ac:dyDescent="0.25">
      <c r="B208" s="1049"/>
      <c r="C208" s="1050"/>
      <c r="D208" s="1050"/>
      <c r="E208" s="1050"/>
      <c r="F208" s="1050"/>
      <c r="G208" s="1051"/>
      <c r="H208" s="1049"/>
      <c r="I208" s="1050"/>
      <c r="J208" s="1050"/>
      <c r="K208" s="1050"/>
      <c r="L208" s="1051"/>
    </row>
    <row r="209" spans="2:12" x14ac:dyDescent="0.25">
      <c r="B209" s="1049"/>
      <c r="C209" s="1050"/>
      <c r="D209" s="1050"/>
      <c r="E209" s="1050"/>
      <c r="F209" s="1050"/>
      <c r="G209" s="1051"/>
      <c r="H209" s="1049"/>
      <c r="I209" s="1050"/>
      <c r="J209" s="1050"/>
      <c r="K209" s="1050"/>
      <c r="L209" s="1051"/>
    </row>
    <row r="210" spans="2:12" x14ac:dyDescent="0.25">
      <c r="B210" s="1049"/>
      <c r="C210" s="1050"/>
      <c r="D210" s="1050"/>
      <c r="E210" s="1050"/>
      <c r="F210" s="1050"/>
      <c r="G210" s="1051"/>
      <c r="H210" s="1049"/>
      <c r="I210" s="1050"/>
      <c r="J210" s="1050"/>
      <c r="K210" s="1050"/>
      <c r="L210" s="1051"/>
    </row>
    <row r="211" spans="2:12" ht="15.75" thickBot="1" x14ac:dyDescent="0.3">
      <c r="B211" s="1052"/>
      <c r="C211" s="1053"/>
      <c r="D211" s="1053"/>
      <c r="E211" s="1053"/>
      <c r="F211" s="1053"/>
      <c r="G211" s="1054"/>
      <c r="H211" s="1052"/>
      <c r="I211" s="1053"/>
      <c r="J211" s="1053"/>
      <c r="K211" s="1053"/>
      <c r="L211" s="1054"/>
    </row>
    <row r="212" spans="2:12" ht="23.25" customHeight="1" x14ac:dyDescent="0.25">
      <c r="B212" s="1055" t="s">
        <v>1032</v>
      </c>
      <c r="C212" s="1056"/>
      <c r="D212" s="1056"/>
      <c r="E212" s="1056"/>
      <c r="F212" s="1056"/>
      <c r="G212" s="1057"/>
      <c r="H212" s="985" t="s">
        <v>1033</v>
      </c>
      <c r="I212" s="985"/>
      <c r="J212" s="985"/>
      <c r="K212" s="985"/>
      <c r="L212" s="985"/>
    </row>
    <row r="213" spans="2:12" ht="17.25" customHeight="1" thickBot="1" x14ac:dyDescent="0.3">
      <c r="B213" s="1058"/>
      <c r="C213" s="1059"/>
      <c r="D213" s="1059"/>
      <c r="E213" s="1059"/>
      <c r="F213" s="1059"/>
      <c r="G213" s="1043"/>
      <c r="H213" s="985"/>
      <c r="I213" s="985"/>
      <c r="J213" s="985"/>
      <c r="K213" s="985"/>
      <c r="L213" s="985"/>
    </row>
    <row r="214" spans="2:12" x14ac:dyDescent="0.25">
      <c r="B214" s="1046"/>
      <c r="C214" s="1047"/>
      <c r="D214" s="1047"/>
      <c r="E214" s="1047"/>
      <c r="F214" s="1047"/>
      <c r="G214" s="1048"/>
      <c r="H214" s="1046"/>
      <c r="I214" s="1047"/>
      <c r="J214" s="1047"/>
      <c r="K214" s="1047"/>
      <c r="L214" s="1048"/>
    </row>
    <row r="215" spans="2:12" x14ac:dyDescent="0.25">
      <c r="B215" s="1049"/>
      <c r="C215" s="1050"/>
      <c r="D215" s="1050"/>
      <c r="E215" s="1050"/>
      <c r="F215" s="1050"/>
      <c r="G215" s="1051"/>
      <c r="H215" s="1049"/>
      <c r="I215" s="1050"/>
      <c r="J215" s="1050"/>
      <c r="K215" s="1050"/>
      <c r="L215" s="1051"/>
    </row>
    <row r="216" spans="2:12" x14ac:dyDescent="0.25">
      <c r="B216" s="1049"/>
      <c r="C216" s="1050"/>
      <c r="D216" s="1050"/>
      <c r="E216" s="1050"/>
      <c r="F216" s="1050"/>
      <c r="G216" s="1051"/>
      <c r="H216" s="1049"/>
      <c r="I216" s="1050"/>
      <c r="J216" s="1050"/>
      <c r="K216" s="1050"/>
      <c r="L216" s="1051"/>
    </row>
    <row r="217" spans="2:12" x14ac:dyDescent="0.25">
      <c r="B217" s="1049"/>
      <c r="C217" s="1050"/>
      <c r="D217" s="1050"/>
      <c r="E217" s="1050"/>
      <c r="F217" s="1050"/>
      <c r="G217" s="1051"/>
      <c r="H217" s="1049"/>
      <c r="I217" s="1050"/>
      <c r="J217" s="1050"/>
      <c r="K217" s="1050"/>
      <c r="L217" s="1051"/>
    </row>
    <row r="218" spans="2:12" x14ac:dyDescent="0.25">
      <c r="B218" s="1049"/>
      <c r="C218" s="1050"/>
      <c r="D218" s="1050"/>
      <c r="E218" s="1050"/>
      <c r="F218" s="1050"/>
      <c r="G218" s="1051"/>
      <c r="H218" s="1049"/>
      <c r="I218" s="1050"/>
      <c r="J218" s="1050"/>
      <c r="K218" s="1050"/>
      <c r="L218" s="1051"/>
    </row>
    <row r="219" spans="2:12" x14ac:dyDescent="0.25">
      <c r="B219" s="1049"/>
      <c r="C219" s="1050"/>
      <c r="D219" s="1050"/>
      <c r="E219" s="1050"/>
      <c r="F219" s="1050"/>
      <c r="G219" s="1051"/>
      <c r="H219" s="1049"/>
      <c r="I219" s="1050"/>
      <c r="J219" s="1050"/>
      <c r="K219" s="1050"/>
      <c r="L219" s="1051"/>
    </row>
    <row r="220" spans="2:12" x14ac:dyDescent="0.25">
      <c r="B220" s="1049"/>
      <c r="C220" s="1050"/>
      <c r="D220" s="1050"/>
      <c r="E220" s="1050"/>
      <c r="F220" s="1050"/>
      <c r="G220" s="1051"/>
      <c r="H220" s="1049"/>
      <c r="I220" s="1050"/>
      <c r="J220" s="1050"/>
      <c r="K220" s="1050"/>
      <c r="L220" s="1051"/>
    </row>
    <row r="221" spans="2:12" x14ac:dyDescent="0.25">
      <c r="B221" s="1049"/>
      <c r="C221" s="1050"/>
      <c r="D221" s="1050"/>
      <c r="E221" s="1050"/>
      <c r="F221" s="1050"/>
      <c r="G221" s="1051"/>
      <c r="H221" s="1049"/>
      <c r="I221" s="1050"/>
      <c r="J221" s="1050"/>
      <c r="K221" s="1050"/>
      <c r="L221" s="1051"/>
    </row>
    <row r="222" spans="2:12" x14ac:dyDescent="0.25">
      <c r="B222" s="1049"/>
      <c r="C222" s="1050"/>
      <c r="D222" s="1050"/>
      <c r="E222" s="1050"/>
      <c r="F222" s="1050"/>
      <c r="G222" s="1051"/>
      <c r="H222" s="1049"/>
      <c r="I222" s="1050"/>
      <c r="J222" s="1050"/>
      <c r="K222" s="1050"/>
      <c r="L222" s="1051"/>
    </row>
    <row r="223" spans="2:12" x14ac:dyDescent="0.25">
      <c r="B223" s="1049"/>
      <c r="C223" s="1050"/>
      <c r="D223" s="1050"/>
      <c r="E223" s="1050"/>
      <c r="F223" s="1050"/>
      <c r="G223" s="1051"/>
      <c r="H223" s="1049"/>
      <c r="I223" s="1050"/>
      <c r="J223" s="1050"/>
      <c r="K223" s="1050"/>
      <c r="L223" s="1051"/>
    </row>
    <row r="224" spans="2:12" x14ac:dyDescent="0.25">
      <c r="B224" s="1049"/>
      <c r="C224" s="1050"/>
      <c r="D224" s="1050"/>
      <c r="E224" s="1050"/>
      <c r="F224" s="1050"/>
      <c r="G224" s="1051"/>
      <c r="H224" s="1049"/>
      <c r="I224" s="1050"/>
      <c r="J224" s="1050"/>
      <c r="K224" s="1050"/>
      <c r="L224" s="1051"/>
    </row>
    <row r="225" spans="2:12" x14ac:dyDescent="0.25">
      <c r="B225" s="1049"/>
      <c r="C225" s="1050"/>
      <c r="D225" s="1050"/>
      <c r="E225" s="1050"/>
      <c r="F225" s="1050"/>
      <c r="G225" s="1051"/>
      <c r="H225" s="1049"/>
      <c r="I225" s="1050"/>
      <c r="J225" s="1050"/>
      <c r="K225" s="1050"/>
      <c r="L225" s="1051"/>
    </row>
    <row r="226" spans="2:12" x14ac:dyDescent="0.25">
      <c r="B226" s="1049"/>
      <c r="C226" s="1050"/>
      <c r="D226" s="1050"/>
      <c r="E226" s="1050"/>
      <c r="F226" s="1050"/>
      <c r="G226" s="1051"/>
      <c r="H226" s="1049"/>
      <c r="I226" s="1050"/>
      <c r="J226" s="1050"/>
      <c r="K226" s="1050"/>
      <c r="L226" s="1051"/>
    </row>
    <row r="227" spans="2:12" ht="15.75" thickBot="1" x14ac:dyDescent="0.3">
      <c r="B227" s="1052"/>
      <c r="C227" s="1053"/>
      <c r="D227" s="1053"/>
      <c r="E227" s="1053"/>
      <c r="F227" s="1053"/>
      <c r="G227" s="1054"/>
      <c r="H227" s="1052"/>
      <c r="I227" s="1053"/>
      <c r="J227" s="1053"/>
      <c r="K227" s="1053"/>
      <c r="L227" s="1054"/>
    </row>
    <row r="228" spans="2:12" ht="27.75" customHeight="1" x14ac:dyDescent="0.25">
      <c r="B228" s="1055" t="s">
        <v>1034</v>
      </c>
      <c r="C228" s="1056"/>
      <c r="D228" s="1056"/>
      <c r="E228" s="1056"/>
      <c r="F228" s="1056"/>
      <c r="G228" s="1057"/>
      <c r="H228" s="985" t="s">
        <v>1035</v>
      </c>
      <c r="I228" s="985"/>
      <c r="J228" s="985"/>
      <c r="K228" s="985"/>
      <c r="L228" s="985"/>
    </row>
    <row r="229" spans="2:12" ht="21.75" customHeight="1" x14ac:dyDescent="0.25">
      <c r="B229" s="1058"/>
      <c r="C229" s="1059"/>
      <c r="D229" s="1059"/>
      <c r="E229" s="1059"/>
      <c r="F229" s="1059"/>
      <c r="G229" s="1043"/>
      <c r="H229" s="985"/>
      <c r="I229" s="985"/>
      <c r="J229" s="985"/>
      <c r="K229" s="985"/>
      <c r="L229" s="985"/>
    </row>
  </sheetData>
  <mergeCells count="63">
    <mergeCell ref="B228:G229"/>
    <mergeCell ref="H228:L229"/>
    <mergeCell ref="B198:G211"/>
    <mergeCell ref="H198:L211"/>
    <mergeCell ref="B212:G213"/>
    <mergeCell ref="H212:L213"/>
    <mergeCell ref="B214:G227"/>
    <mergeCell ref="H214:L227"/>
    <mergeCell ref="B180:G181"/>
    <mergeCell ref="H180:L181"/>
    <mergeCell ref="B182:G195"/>
    <mergeCell ref="H182:L195"/>
    <mergeCell ref="B196:G197"/>
    <mergeCell ref="H196:L197"/>
    <mergeCell ref="B150:G163"/>
    <mergeCell ref="H150:L163"/>
    <mergeCell ref="B164:G165"/>
    <mergeCell ref="H164:L165"/>
    <mergeCell ref="B166:G179"/>
    <mergeCell ref="H166:L179"/>
    <mergeCell ref="B132:G133"/>
    <mergeCell ref="H132:L133"/>
    <mergeCell ref="B134:G147"/>
    <mergeCell ref="H134:L147"/>
    <mergeCell ref="B148:G149"/>
    <mergeCell ref="H148:L149"/>
    <mergeCell ref="B102:G115"/>
    <mergeCell ref="H102:L115"/>
    <mergeCell ref="B116:G117"/>
    <mergeCell ref="H116:L117"/>
    <mergeCell ref="B118:G131"/>
    <mergeCell ref="H118:L131"/>
    <mergeCell ref="B84:G85"/>
    <mergeCell ref="H84:L85"/>
    <mergeCell ref="B86:G99"/>
    <mergeCell ref="H86:L99"/>
    <mergeCell ref="B100:G101"/>
    <mergeCell ref="H100:L101"/>
    <mergeCell ref="B54:G67"/>
    <mergeCell ref="H54:L67"/>
    <mergeCell ref="B68:G69"/>
    <mergeCell ref="H68:L69"/>
    <mergeCell ref="B70:G83"/>
    <mergeCell ref="H70:L83"/>
    <mergeCell ref="B36:G37"/>
    <mergeCell ref="H36:L37"/>
    <mergeCell ref="B38:G51"/>
    <mergeCell ref="H38:L51"/>
    <mergeCell ref="B52:G53"/>
    <mergeCell ref="H52:L53"/>
    <mergeCell ref="B6:G19"/>
    <mergeCell ref="H6:L19"/>
    <mergeCell ref="B20:G21"/>
    <mergeCell ref="H20:M21"/>
    <mergeCell ref="B22:G35"/>
    <mergeCell ref="H22:L35"/>
    <mergeCell ref="B1:L2"/>
    <mergeCell ref="B3:E3"/>
    <mergeCell ref="G3:I3"/>
    <mergeCell ref="J3:L3"/>
    <mergeCell ref="B4:H5"/>
    <mergeCell ref="K4:L4"/>
    <mergeCell ref="K5:L5"/>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K421"/>
  <sheetViews>
    <sheetView zoomScale="85" zoomScaleNormal="85" workbookViewId="0">
      <selection activeCell="G246" sqref="G246:K259"/>
    </sheetView>
  </sheetViews>
  <sheetFormatPr baseColWidth="10" defaultColWidth="11.5703125" defaultRowHeight="15" x14ac:dyDescent="0.25"/>
  <cols>
    <col min="1" max="4" width="11.5703125" style="129"/>
    <col min="5" max="5" width="13.42578125" style="129" customWidth="1"/>
    <col min="6" max="6" width="7.42578125" style="129" customWidth="1"/>
    <col min="7" max="7" width="11.5703125" style="129"/>
    <col min="8" max="8" width="20" style="129" customWidth="1"/>
    <col min="9" max="16384" width="11.5703125" style="129"/>
  </cols>
  <sheetData>
    <row r="1" spans="1:11" x14ac:dyDescent="0.25">
      <c r="A1" s="919" t="s">
        <v>386</v>
      </c>
      <c r="B1" s="920"/>
      <c r="C1" s="920"/>
      <c r="D1" s="920"/>
      <c r="E1" s="920"/>
      <c r="F1" s="920"/>
      <c r="G1" s="920"/>
      <c r="H1" s="920"/>
      <c r="I1" s="920"/>
      <c r="J1" s="920"/>
      <c r="K1" s="921"/>
    </row>
    <row r="2" spans="1:11" ht="28.5" customHeight="1" x14ac:dyDescent="0.25">
      <c r="A2" s="922"/>
      <c r="B2" s="923"/>
      <c r="C2" s="923"/>
      <c r="D2" s="923"/>
      <c r="E2" s="923"/>
      <c r="F2" s="923"/>
      <c r="G2" s="923"/>
      <c r="H2" s="923"/>
      <c r="I2" s="923"/>
      <c r="J2" s="923"/>
      <c r="K2" s="924"/>
    </row>
    <row r="3" spans="1:11" x14ac:dyDescent="0.25">
      <c r="A3" s="925" t="s">
        <v>434</v>
      </c>
      <c r="B3" s="926"/>
      <c r="C3" s="926"/>
      <c r="D3" s="927"/>
      <c r="E3" s="157">
        <v>44000</v>
      </c>
      <c r="F3" s="925" t="s">
        <v>435</v>
      </c>
      <c r="G3" s="926"/>
      <c r="H3" s="927"/>
      <c r="I3" s="988">
        <v>44006</v>
      </c>
      <c r="J3" s="926"/>
      <c r="K3" s="927"/>
    </row>
    <row r="4" spans="1:11" ht="24" x14ac:dyDescent="0.25">
      <c r="A4" s="931" t="s">
        <v>384</v>
      </c>
      <c r="B4" s="932"/>
      <c r="C4" s="932"/>
      <c r="D4" s="932"/>
      <c r="E4" s="932"/>
      <c r="F4" s="932"/>
      <c r="G4" s="933"/>
      <c r="H4" s="164" t="s">
        <v>709</v>
      </c>
      <c r="I4" s="164" t="s">
        <v>2</v>
      </c>
      <c r="J4" s="937" t="s">
        <v>0</v>
      </c>
      <c r="K4" s="938"/>
    </row>
    <row r="5" spans="1:11" ht="24" x14ac:dyDescent="0.25">
      <c r="A5" s="934"/>
      <c r="B5" s="935"/>
      <c r="C5" s="935"/>
      <c r="D5" s="935"/>
      <c r="E5" s="935"/>
      <c r="F5" s="935"/>
      <c r="G5" s="936"/>
      <c r="H5" s="131" t="s">
        <v>710</v>
      </c>
      <c r="I5" s="164">
        <v>2</v>
      </c>
      <c r="J5" s="937" t="s">
        <v>436</v>
      </c>
      <c r="K5" s="938"/>
    </row>
    <row r="6" spans="1:11" x14ac:dyDescent="0.25">
      <c r="A6" s="939" t="s">
        <v>644</v>
      </c>
      <c r="B6" s="940"/>
      <c r="C6" s="940"/>
      <c r="D6" s="940"/>
      <c r="E6" s="940"/>
      <c r="F6" s="941"/>
      <c r="G6" s="939" t="s">
        <v>645</v>
      </c>
      <c r="H6" s="940"/>
      <c r="I6" s="940"/>
      <c r="J6" s="940"/>
      <c r="K6" s="941"/>
    </row>
    <row r="7" spans="1:11" x14ac:dyDescent="0.25">
      <c r="A7" s="939"/>
      <c r="B7" s="940"/>
      <c r="C7" s="940"/>
      <c r="D7" s="940"/>
      <c r="E7" s="940"/>
      <c r="F7" s="941"/>
      <c r="G7" s="939"/>
      <c r="H7" s="940"/>
      <c r="I7" s="940"/>
      <c r="J7" s="940"/>
      <c r="K7" s="941"/>
    </row>
    <row r="8" spans="1:11" x14ac:dyDescent="0.25">
      <c r="A8" s="939"/>
      <c r="B8" s="940"/>
      <c r="C8" s="940"/>
      <c r="D8" s="940"/>
      <c r="E8" s="940"/>
      <c r="F8" s="941"/>
      <c r="G8" s="939"/>
      <c r="H8" s="940"/>
      <c r="I8" s="940"/>
      <c r="J8" s="940"/>
      <c r="K8" s="941"/>
    </row>
    <row r="9" spans="1:11" x14ac:dyDescent="0.25">
      <c r="A9" s="939"/>
      <c r="B9" s="940"/>
      <c r="C9" s="940"/>
      <c r="D9" s="940"/>
      <c r="E9" s="940"/>
      <c r="F9" s="941"/>
      <c r="G9" s="939"/>
      <c r="H9" s="940"/>
      <c r="I9" s="940"/>
      <c r="J9" s="940"/>
      <c r="K9" s="941"/>
    </row>
    <row r="10" spans="1:11" x14ac:dyDescent="0.25">
      <c r="A10" s="939"/>
      <c r="B10" s="940"/>
      <c r="C10" s="940"/>
      <c r="D10" s="940"/>
      <c r="E10" s="940"/>
      <c r="F10" s="941"/>
      <c r="G10" s="939"/>
      <c r="H10" s="940"/>
      <c r="I10" s="940"/>
      <c r="J10" s="940"/>
      <c r="K10" s="941"/>
    </row>
    <row r="11" spans="1:11" x14ac:dyDescent="0.25">
      <c r="A11" s="939"/>
      <c r="B11" s="940"/>
      <c r="C11" s="940"/>
      <c r="D11" s="940"/>
      <c r="E11" s="940"/>
      <c r="F11" s="941"/>
      <c r="G11" s="939"/>
      <c r="H11" s="940"/>
      <c r="I11" s="940"/>
      <c r="J11" s="940"/>
      <c r="K11" s="941"/>
    </row>
    <row r="12" spans="1:11" x14ac:dyDescent="0.25">
      <c r="A12" s="939"/>
      <c r="B12" s="940"/>
      <c r="C12" s="940"/>
      <c r="D12" s="940"/>
      <c r="E12" s="940"/>
      <c r="F12" s="941"/>
      <c r="G12" s="939"/>
      <c r="H12" s="940"/>
      <c r="I12" s="940"/>
      <c r="J12" s="940"/>
      <c r="K12" s="941"/>
    </row>
    <row r="13" spans="1:11" x14ac:dyDescent="0.25">
      <c r="A13" s="939"/>
      <c r="B13" s="940"/>
      <c r="C13" s="940"/>
      <c r="D13" s="940"/>
      <c r="E13" s="940"/>
      <c r="F13" s="941"/>
      <c r="G13" s="939"/>
      <c r="H13" s="940"/>
      <c r="I13" s="940"/>
      <c r="J13" s="940"/>
      <c r="K13" s="941"/>
    </row>
    <row r="14" spans="1:11" x14ac:dyDescent="0.25">
      <c r="A14" s="939"/>
      <c r="B14" s="940"/>
      <c r="C14" s="940"/>
      <c r="D14" s="940"/>
      <c r="E14" s="940"/>
      <c r="F14" s="941"/>
      <c r="G14" s="939"/>
      <c r="H14" s="940"/>
      <c r="I14" s="940"/>
      <c r="J14" s="940"/>
      <c r="K14" s="941"/>
    </row>
    <row r="15" spans="1:11" x14ac:dyDescent="0.25">
      <c r="A15" s="939"/>
      <c r="B15" s="940"/>
      <c r="C15" s="940"/>
      <c r="D15" s="940"/>
      <c r="E15" s="940"/>
      <c r="F15" s="941"/>
      <c r="G15" s="939"/>
      <c r="H15" s="940"/>
      <c r="I15" s="940"/>
      <c r="J15" s="940"/>
      <c r="K15" s="941"/>
    </row>
    <row r="16" spans="1:11" x14ac:dyDescent="0.25">
      <c r="A16" s="939"/>
      <c r="B16" s="940"/>
      <c r="C16" s="940"/>
      <c r="D16" s="940"/>
      <c r="E16" s="940"/>
      <c r="F16" s="941"/>
      <c r="G16" s="939"/>
      <c r="H16" s="940"/>
      <c r="I16" s="940"/>
      <c r="J16" s="940"/>
      <c r="K16" s="941"/>
    </row>
    <row r="17" spans="1:11" x14ac:dyDescent="0.25">
      <c r="A17" s="939"/>
      <c r="B17" s="940"/>
      <c r="C17" s="940"/>
      <c r="D17" s="940"/>
      <c r="E17" s="940"/>
      <c r="F17" s="941"/>
      <c r="G17" s="939"/>
      <c r="H17" s="940"/>
      <c r="I17" s="940"/>
      <c r="J17" s="940"/>
      <c r="K17" s="941"/>
    </row>
    <row r="18" spans="1:11" x14ac:dyDescent="0.25">
      <c r="A18" s="939"/>
      <c r="B18" s="940"/>
      <c r="C18" s="940"/>
      <c r="D18" s="940"/>
      <c r="E18" s="940"/>
      <c r="F18" s="941"/>
      <c r="G18" s="939"/>
      <c r="H18" s="940"/>
      <c r="I18" s="940"/>
      <c r="J18" s="940"/>
      <c r="K18" s="941"/>
    </row>
    <row r="19" spans="1:11" ht="15.75" thickBot="1" x14ac:dyDescent="0.3">
      <c r="A19" s="939"/>
      <c r="B19" s="940"/>
      <c r="C19" s="940"/>
      <c r="D19" s="940"/>
      <c r="E19" s="940"/>
      <c r="F19" s="941"/>
      <c r="G19" s="939"/>
      <c r="H19" s="940"/>
      <c r="I19" s="940"/>
      <c r="J19" s="940"/>
      <c r="K19" s="941"/>
    </row>
    <row r="20" spans="1:11" x14ac:dyDescent="0.25">
      <c r="A20" s="957" t="s">
        <v>839</v>
      </c>
      <c r="B20" s="958"/>
      <c r="C20" s="958"/>
      <c r="D20" s="958"/>
      <c r="E20" s="958"/>
      <c r="F20" s="959"/>
      <c r="G20" s="963" t="s">
        <v>983</v>
      </c>
      <c r="H20" s="964"/>
      <c r="I20" s="964"/>
      <c r="J20" s="964"/>
      <c r="K20" s="965"/>
    </row>
    <row r="21" spans="1:11" ht="15.75" thickBot="1" x14ac:dyDescent="0.3">
      <c r="A21" s="960"/>
      <c r="B21" s="961"/>
      <c r="C21" s="961"/>
      <c r="D21" s="961"/>
      <c r="E21" s="961"/>
      <c r="F21" s="962"/>
      <c r="G21" s="966"/>
      <c r="H21" s="967"/>
      <c r="I21" s="967"/>
      <c r="J21" s="967"/>
      <c r="K21" s="968"/>
    </row>
    <row r="22" spans="1:11" x14ac:dyDescent="0.25">
      <c r="A22" s="954" t="s">
        <v>730</v>
      </c>
      <c r="B22" s="955"/>
      <c r="C22" s="955"/>
      <c r="D22" s="955"/>
      <c r="E22" s="955"/>
      <c r="F22" s="956"/>
      <c r="G22" s="954" t="s">
        <v>731</v>
      </c>
      <c r="H22" s="955"/>
      <c r="I22" s="955"/>
      <c r="J22" s="955"/>
      <c r="K22" s="956"/>
    </row>
    <row r="23" spans="1:11" x14ac:dyDescent="0.25">
      <c r="A23" s="939"/>
      <c r="B23" s="940"/>
      <c r="C23" s="940"/>
      <c r="D23" s="940"/>
      <c r="E23" s="940"/>
      <c r="F23" s="941"/>
      <c r="G23" s="939"/>
      <c r="H23" s="940"/>
      <c r="I23" s="940"/>
      <c r="J23" s="940"/>
      <c r="K23" s="941"/>
    </row>
    <row r="24" spans="1:11" x14ac:dyDescent="0.25">
      <c r="A24" s="939"/>
      <c r="B24" s="940"/>
      <c r="C24" s="940"/>
      <c r="D24" s="940"/>
      <c r="E24" s="940"/>
      <c r="F24" s="941"/>
      <c r="G24" s="939"/>
      <c r="H24" s="940"/>
      <c r="I24" s="940"/>
      <c r="J24" s="940"/>
      <c r="K24" s="941"/>
    </row>
    <row r="25" spans="1:11" x14ac:dyDescent="0.25">
      <c r="A25" s="939"/>
      <c r="B25" s="940"/>
      <c r="C25" s="940"/>
      <c r="D25" s="940"/>
      <c r="E25" s="940"/>
      <c r="F25" s="941"/>
      <c r="G25" s="939"/>
      <c r="H25" s="940"/>
      <c r="I25" s="940"/>
      <c r="J25" s="940"/>
      <c r="K25" s="941"/>
    </row>
    <row r="26" spans="1:11" x14ac:dyDescent="0.25">
      <c r="A26" s="939"/>
      <c r="B26" s="940"/>
      <c r="C26" s="940"/>
      <c r="D26" s="940"/>
      <c r="E26" s="940"/>
      <c r="F26" s="941"/>
      <c r="G26" s="939"/>
      <c r="H26" s="940"/>
      <c r="I26" s="940"/>
      <c r="J26" s="940"/>
      <c r="K26" s="941"/>
    </row>
    <row r="27" spans="1:11" x14ac:dyDescent="0.25">
      <c r="A27" s="939"/>
      <c r="B27" s="940"/>
      <c r="C27" s="940"/>
      <c r="D27" s="940"/>
      <c r="E27" s="940"/>
      <c r="F27" s="941"/>
      <c r="G27" s="939"/>
      <c r="H27" s="940"/>
      <c r="I27" s="940"/>
      <c r="J27" s="940"/>
      <c r="K27" s="941"/>
    </row>
    <row r="28" spans="1:11" x14ac:dyDescent="0.25">
      <c r="A28" s="939"/>
      <c r="B28" s="940"/>
      <c r="C28" s="940"/>
      <c r="D28" s="940"/>
      <c r="E28" s="940"/>
      <c r="F28" s="941"/>
      <c r="G28" s="939"/>
      <c r="H28" s="940"/>
      <c r="I28" s="940"/>
      <c r="J28" s="940"/>
      <c r="K28" s="941"/>
    </row>
    <row r="29" spans="1:11" x14ac:dyDescent="0.25">
      <c r="A29" s="939"/>
      <c r="B29" s="940"/>
      <c r="C29" s="940"/>
      <c r="D29" s="940"/>
      <c r="E29" s="940"/>
      <c r="F29" s="941"/>
      <c r="G29" s="939"/>
      <c r="H29" s="940"/>
      <c r="I29" s="940"/>
      <c r="J29" s="940"/>
      <c r="K29" s="941"/>
    </row>
    <row r="30" spans="1:11" x14ac:dyDescent="0.25">
      <c r="A30" s="939"/>
      <c r="B30" s="940"/>
      <c r="C30" s="940"/>
      <c r="D30" s="940"/>
      <c r="E30" s="940"/>
      <c r="F30" s="941"/>
      <c r="G30" s="939"/>
      <c r="H30" s="940"/>
      <c r="I30" s="940"/>
      <c r="J30" s="940"/>
      <c r="K30" s="941"/>
    </row>
    <row r="31" spans="1:11" x14ac:dyDescent="0.25">
      <c r="A31" s="939"/>
      <c r="B31" s="940"/>
      <c r="C31" s="940"/>
      <c r="D31" s="940"/>
      <c r="E31" s="940"/>
      <c r="F31" s="941"/>
      <c r="G31" s="939"/>
      <c r="H31" s="940"/>
      <c r="I31" s="940"/>
      <c r="J31" s="940"/>
      <c r="K31" s="941"/>
    </row>
    <row r="32" spans="1:11" x14ac:dyDescent="0.25">
      <c r="A32" s="939"/>
      <c r="B32" s="940"/>
      <c r="C32" s="940"/>
      <c r="D32" s="940"/>
      <c r="E32" s="940"/>
      <c r="F32" s="941"/>
      <c r="G32" s="939"/>
      <c r="H32" s="940"/>
      <c r="I32" s="940"/>
      <c r="J32" s="940"/>
      <c r="K32" s="941"/>
    </row>
    <row r="33" spans="1:11" x14ac:dyDescent="0.25">
      <c r="A33" s="939"/>
      <c r="B33" s="940"/>
      <c r="C33" s="940"/>
      <c r="D33" s="940"/>
      <c r="E33" s="940"/>
      <c r="F33" s="941"/>
      <c r="G33" s="939"/>
      <c r="H33" s="940"/>
      <c r="I33" s="940"/>
      <c r="J33" s="940"/>
      <c r="K33" s="941"/>
    </row>
    <row r="34" spans="1:11" x14ac:dyDescent="0.25">
      <c r="A34" s="939"/>
      <c r="B34" s="940"/>
      <c r="C34" s="940"/>
      <c r="D34" s="940"/>
      <c r="E34" s="940"/>
      <c r="F34" s="941"/>
      <c r="G34" s="939"/>
      <c r="H34" s="940"/>
      <c r="I34" s="940"/>
      <c r="J34" s="940"/>
      <c r="K34" s="941"/>
    </row>
    <row r="35" spans="1:11" ht="15.75" thickBot="1" x14ac:dyDescent="0.3">
      <c r="A35" s="939"/>
      <c r="B35" s="940"/>
      <c r="C35" s="940"/>
      <c r="D35" s="940"/>
      <c r="E35" s="940"/>
      <c r="F35" s="941"/>
      <c r="G35" s="939"/>
      <c r="H35" s="940"/>
      <c r="I35" s="940"/>
      <c r="J35" s="940"/>
      <c r="K35" s="941"/>
    </row>
    <row r="36" spans="1:11" x14ac:dyDescent="0.25">
      <c r="A36" s="957" t="s">
        <v>774</v>
      </c>
      <c r="B36" s="958"/>
      <c r="C36" s="958"/>
      <c r="D36" s="958"/>
      <c r="E36" s="958"/>
      <c r="F36" s="959"/>
      <c r="G36" s="963" t="s">
        <v>796</v>
      </c>
      <c r="H36" s="964"/>
      <c r="I36" s="964"/>
      <c r="J36" s="964"/>
      <c r="K36" s="965"/>
    </row>
    <row r="37" spans="1:11" ht="15.75" thickBot="1" x14ac:dyDescent="0.3">
      <c r="A37" s="960"/>
      <c r="B37" s="961"/>
      <c r="C37" s="961"/>
      <c r="D37" s="961"/>
      <c r="E37" s="961"/>
      <c r="F37" s="962"/>
      <c r="G37" s="966"/>
      <c r="H37" s="967"/>
      <c r="I37" s="967"/>
      <c r="J37" s="967"/>
      <c r="K37" s="968"/>
    </row>
    <row r="38" spans="1:11" x14ac:dyDescent="0.25">
      <c r="A38" s="954" t="s">
        <v>732</v>
      </c>
      <c r="B38" s="955"/>
      <c r="C38" s="955"/>
      <c r="D38" s="955"/>
      <c r="E38" s="955"/>
      <c r="F38" s="956"/>
      <c r="G38" s="954" t="s">
        <v>733</v>
      </c>
      <c r="H38" s="955"/>
      <c r="I38" s="955"/>
      <c r="J38" s="955"/>
      <c r="K38" s="956"/>
    </row>
    <row r="39" spans="1:11" x14ac:dyDescent="0.25">
      <c r="A39" s="939"/>
      <c r="B39" s="940"/>
      <c r="C39" s="940"/>
      <c r="D39" s="940"/>
      <c r="E39" s="940"/>
      <c r="F39" s="941"/>
      <c r="G39" s="939"/>
      <c r="H39" s="940"/>
      <c r="I39" s="940"/>
      <c r="J39" s="940"/>
      <c r="K39" s="941"/>
    </row>
    <row r="40" spans="1:11" x14ac:dyDescent="0.25">
      <c r="A40" s="939"/>
      <c r="B40" s="940"/>
      <c r="C40" s="940"/>
      <c r="D40" s="940"/>
      <c r="E40" s="940"/>
      <c r="F40" s="941"/>
      <c r="G40" s="939"/>
      <c r="H40" s="940"/>
      <c r="I40" s="940"/>
      <c r="J40" s="940"/>
      <c r="K40" s="941"/>
    </row>
    <row r="41" spans="1:11" x14ac:dyDescent="0.25">
      <c r="A41" s="939"/>
      <c r="B41" s="940"/>
      <c r="C41" s="940"/>
      <c r="D41" s="940"/>
      <c r="E41" s="940"/>
      <c r="F41" s="941"/>
      <c r="G41" s="939"/>
      <c r="H41" s="940"/>
      <c r="I41" s="940"/>
      <c r="J41" s="940"/>
      <c r="K41" s="941"/>
    </row>
    <row r="42" spans="1:11" x14ac:dyDescent="0.25">
      <c r="A42" s="939"/>
      <c r="B42" s="940"/>
      <c r="C42" s="940"/>
      <c r="D42" s="940"/>
      <c r="E42" s="940"/>
      <c r="F42" s="941"/>
      <c r="G42" s="939"/>
      <c r="H42" s="940"/>
      <c r="I42" s="940"/>
      <c r="J42" s="940"/>
      <c r="K42" s="941"/>
    </row>
    <row r="43" spans="1:11" x14ac:dyDescent="0.25">
      <c r="A43" s="939"/>
      <c r="B43" s="940"/>
      <c r="C43" s="940"/>
      <c r="D43" s="940"/>
      <c r="E43" s="940"/>
      <c r="F43" s="941"/>
      <c r="G43" s="939"/>
      <c r="H43" s="940"/>
      <c r="I43" s="940"/>
      <c r="J43" s="940"/>
      <c r="K43" s="941"/>
    </row>
    <row r="44" spans="1:11" x14ac:dyDescent="0.25">
      <c r="A44" s="939"/>
      <c r="B44" s="940"/>
      <c r="C44" s="940"/>
      <c r="D44" s="940"/>
      <c r="E44" s="940"/>
      <c r="F44" s="941"/>
      <c r="G44" s="939"/>
      <c r="H44" s="940"/>
      <c r="I44" s="940"/>
      <c r="J44" s="940"/>
      <c r="K44" s="941"/>
    </row>
    <row r="45" spans="1:11" x14ac:dyDescent="0.25">
      <c r="A45" s="939"/>
      <c r="B45" s="940"/>
      <c r="C45" s="940"/>
      <c r="D45" s="940"/>
      <c r="E45" s="940"/>
      <c r="F45" s="941"/>
      <c r="G45" s="939"/>
      <c r="H45" s="940"/>
      <c r="I45" s="940"/>
      <c r="J45" s="940"/>
      <c r="K45" s="941"/>
    </row>
    <row r="46" spans="1:11" x14ac:dyDescent="0.25">
      <c r="A46" s="939"/>
      <c r="B46" s="940"/>
      <c r="C46" s="940"/>
      <c r="D46" s="940"/>
      <c r="E46" s="940"/>
      <c r="F46" s="941"/>
      <c r="G46" s="939"/>
      <c r="H46" s="940"/>
      <c r="I46" s="940"/>
      <c r="J46" s="940"/>
      <c r="K46" s="941"/>
    </row>
    <row r="47" spans="1:11" x14ac:dyDescent="0.25">
      <c r="A47" s="939"/>
      <c r="B47" s="940"/>
      <c r="C47" s="940"/>
      <c r="D47" s="940"/>
      <c r="E47" s="940"/>
      <c r="F47" s="941"/>
      <c r="G47" s="939"/>
      <c r="H47" s="940"/>
      <c r="I47" s="940"/>
      <c r="J47" s="940"/>
      <c r="K47" s="941"/>
    </row>
    <row r="48" spans="1:11" x14ac:dyDescent="0.25">
      <c r="A48" s="939"/>
      <c r="B48" s="940"/>
      <c r="C48" s="940"/>
      <c r="D48" s="940"/>
      <c r="E48" s="940"/>
      <c r="F48" s="941"/>
      <c r="G48" s="939"/>
      <c r="H48" s="940"/>
      <c r="I48" s="940"/>
      <c r="J48" s="940"/>
      <c r="K48" s="941"/>
    </row>
    <row r="49" spans="1:11" x14ac:dyDescent="0.25">
      <c r="A49" s="939"/>
      <c r="B49" s="940"/>
      <c r="C49" s="940"/>
      <c r="D49" s="940"/>
      <c r="E49" s="940"/>
      <c r="F49" s="941"/>
      <c r="G49" s="939"/>
      <c r="H49" s="940"/>
      <c r="I49" s="940"/>
      <c r="J49" s="940"/>
      <c r="K49" s="941"/>
    </row>
    <row r="50" spans="1:11" x14ac:dyDescent="0.25">
      <c r="A50" s="939"/>
      <c r="B50" s="940"/>
      <c r="C50" s="940"/>
      <c r="D50" s="940"/>
      <c r="E50" s="940"/>
      <c r="F50" s="941"/>
      <c r="G50" s="939"/>
      <c r="H50" s="940"/>
      <c r="I50" s="940"/>
      <c r="J50" s="940"/>
      <c r="K50" s="941"/>
    </row>
    <row r="51" spans="1:11" ht="15.75" thickBot="1" x14ac:dyDescent="0.3">
      <c r="A51" s="939"/>
      <c r="B51" s="940"/>
      <c r="C51" s="940"/>
      <c r="D51" s="940"/>
      <c r="E51" s="940"/>
      <c r="F51" s="941"/>
      <c r="G51" s="939"/>
      <c r="H51" s="940"/>
      <c r="I51" s="940"/>
      <c r="J51" s="940"/>
      <c r="K51" s="941"/>
    </row>
    <row r="52" spans="1:11" x14ac:dyDescent="0.25">
      <c r="A52" s="963" t="s">
        <v>769</v>
      </c>
      <c r="B52" s="964"/>
      <c r="C52" s="964"/>
      <c r="D52" s="964"/>
      <c r="E52" s="964"/>
      <c r="F52" s="965"/>
      <c r="G52" s="963" t="s">
        <v>797</v>
      </c>
      <c r="H52" s="964"/>
      <c r="I52" s="964"/>
      <c r="J52" s="964"/>
      <c r="K52" s="965"/>
    </row>
    <row r="53" spans="1:11" ht="15.75" thickBot="1" x14ac:dyDescent="0.3">
      <c r="A53" s="966"/>
      <c r="B53" s="967"/>
      <c r="C53" s="967"/>
      <c r="D53" s="967"/>
      <c r="E53" s="967"/>
      <c r="F53" s="968"/>
      <c r="G53" s="966"/>
      <c r="H53" s="967"/>
      <c r="I53" s="967"/>
      <c r="J53" s="967"/>
      <c r="K53" s="968"/>
    </row>
    <row r="54" spans="1:11" x14ac:dyDescent="0.25">
      <c r="A54" s="939"/>
      <c r="B54" s="940"/>
      <c r="C54" s="940"/>
      <c r="D54" s="940"/>
      <c r="E54" s="940"/>
      <c r="F54" s="941"/>
      <c r="G54" s="939" t="s">
        <v>645</v>
      </c>
      <c r="H54" s="940"/>
      <c r="I54" s="940"/>
      <c r="J54" s="940"/>
      <c r="K54" s="941"/>
    </row>
    <row r="55" spans="1:11" x14ac:dyDescent="0.25">
      <c r="A55" s="939"/>
      <c r="B55" s="940"/>
      <c r="C55" s="940"/>
      <c r="D55" s="940"/>
      <c r="E55" s="940"/>
      <c r="F55" s="941"/>
      <c r="G55" s="939"/>
      <c r="H55" s="940"/>
      <c r="I55" s="940"/>
      <c r="J55" s="940"/>
      <c r="K55" s="941"/>
    </row>
    <row r="56" spans="1:11" x14ac:dyDescent="0.25">
      <c r="A56" s="939"/>
      <c r="B56" s="940"/>
      <c r="C56" s="940"/>
      <c r="D56" s="940"/>
      <c r="E56" s="940"/>
      <c r="F56" s="941"/>
      <c r="G56" s="939"/>
      <c r="H56" s="940"/>
      <c r="I56" s="940"/>
      <c r="J56" s="940"/>
      <c r="K56" s="941"/>
    </row>
    <row r="57" spans="1:11" x14ac:dyDescent="0.25">
      <c r="A57" s="939"/>
      <c r="B57" s="940"/>
      <c r="C57" s="940"/>
      <c r="D57" s="940"/>
      <c r="E57" s="940"/>
      <c r="F57" s="941"/>
      <c r="G57" s="939"/>
      <c r="H57" s="940"/>
      <c r="I57" s="940"/>
      <c r="J57" s="940"/>
      <c r="K57" s="941"/>
    </row>
    <row r="58" spans="1:11" x14ac:dyDescent="0.25">
      <c r="A58" s="939"/>
      <c r="B58" s="940"/>
      <c r="C58" s="940"/>
      <c r="D58" s="940"/>
      <c r="E58" s="940"/>
      <c r="F58" s="941"/>
      <c r="G58" s="939"/>
      <c r="H58" s="940"/>
      <c r="I58" s="940"/>
      <c r="J58" s="940"/>
      <c r="K58" s="941"/>
    </row>
    <row r="59" spans="1:11" x14ac:dyDescent="0.25">
      <c r="A59" s="939"/>
      <c r="B59" s="940"/>
      <c r="C59" s="940"/>
      <c r="D59" s="940"/>
      <c r="E59" s="940"/>
      <c r="F59" s="941"/>
      <c r="G59" s="939"/>
      <c r="H59" s="940"/>
      <c r="I59" s="940"/>
      <c r="J59" s="940"/>
      <c r="K59" s="941"/>
    </row>
    <row r="60" spans="1:11" x14ac:dyDescent="0.25">
      <c r="A60" s="939"/>
      <c r="B60" s="940"/>
      <c r="C60" s="940"/>
      <c r="D60" s="940"/>
      <c r="E60" s="940"/>
      <c r="F60" s="941"/>
      <c r="G60" s="939"/>
      <c r="H60" s="940"/>
      <c r="I60" s="940"/>
      <c r="J60" s="940"/>
      <c r="K60" s="941"/>
    </row>
    <row r="61" spans="1:11" x14ac:dyDescent="0.25">
      <c r="A61" s="939"/>
      <c r="B61" s="940"/>
      <c r="C61" s="940"/>
      <c r="D61" s="940"/>
      <c r="E61" s="940"/>
      <c r="F61" s="941"/>
      <c r="G61" s="939"/>
      <c r="H61" s="940"/>
      <c r="I61" s="940"/>
      <c r="J61" s="940"/>
      <c r="K61" s="941"/>
    </row>
    <row r="62" spans="1:11" x14ac:dyDescent="0.25">
      <c r="A62" s="939"/>
      <c r="B62" s="940"/>
      <c r="C62" s="940"/>
      <c r="D62" s="940"/>
      <c r="E62" s="940"/>
      <c r="F62" s="941"/>
      <c r="G62" s="939"/>
      <c r="H62" s="940"/>
      <c r="I62" s="940"/>
      <c r="J62" s="940"/>
      <c r="K62" s="941"/>
    </row>
    <row r="63" spans="1:11" x14ac:dyDescent="0.25">
      <c r="A63" s="939"/>
      <c r="B63" s="940"/>
      <c r="C63" s="940"/>
      <c r="D63" s="940"/>
      <c r="E63" s="940"/>
      <c r="F63" s="941"/>
      <c r="G63" s="939"/>
      <c r="H63" s="940"/>
      <c r="I63" s="940"/>
      <c r="J63" s="940"/>
      <c r="K63" s="941"/>
    </row>
    <row r="64" spans="1:11" x14ac:dyDescent="0.25">
      <c r="A64" s="939"/>
      <c r="B64" s="940"/>
      <c r="C64" s="940"/>
      <c r="D64" s="940"/>
      <c r="E64" s="940"/>
      <c r="F64" s="941"/>
      <c r="G64" s="939"/>
      <c r="H64" s="940"/>
      <c r="I64" s="940"/>
      <c r="J64" s="940"/>
      <c r="K64" s="941"/>
    </row>
    <row r="65" spans="1:11" x14ac:dyDescent="0.25">
      <c r="A65" s="939"/>
      <c r="B65" s="940"/>
      <c r="C65" s="940"/>
      <c r="D65" s="940"/>
      <c r="E65" s="940"/>
      <c r="F65" s="941"/>
      <c r="G65" s="939"/>
      <c r="H65" s="940"/>
      <c r="I65" s="940"/>
      <c r="J65" s="940"/>
      <c r="K65" s="941"/>
    </row>
    <row r="66" spans="1:11" x14ac:dyDescent="0.25">
      <c r="A66" s="939"/>
      <c r="B66" s="940"/>
      <c r="C66" s="940"/>
      <c r="D66" s="940"/>
      <c r="E66" s="940"/>
      <c r="F66" s="941"/>
      <c r="G66" s="939"/>
      <c r="H66" s="940"/>
      <c r="I66" s="940"/>
      <c r="J66" s="940"/>
      <c r="K66" s="941"/>
    </row>
    <row r="67" spans="1:11" ht="15.75" thickBot="1" x14ac:dyDescent="0.3">
      <c r="A67" s="939"/>
      <c r="B67" s="940"/>
      <c r="C67" s="940"/>
      <c r="D67" s="940"/>
      <c r="E67" s="940"/>
      <c r="F67" s="941"/>
      <c r="G67" s="939"/>
      <c r="H67" s="940"/>
      <c r="I67" s="940"/>
      <c r="J67" s="940"/>
      <c r="K67" s="941"/>
    </row>
    <row r="68" spans="1:11" x14ac:dyDescent="0.25">
      <c r="A68" s="957" t="s">
        <v>840</v>
      </c>
      <c r="B68" s="958"/>
      <c r="C68" s="958"/>
      <c r="D68" s="958"/>
      <c r="E68" s="958"/>
      <c r="F68" s="959"/>
      <c r="G68" s="963" t="s">
        <v>840</v>
      </c>
      <c r="H68" s="964"/>
      <c r="I68" s="964"/>
      <c r="J68" s="964"/>
      <c r="K68" s="965"/>
    </row>
    <row r="69" spans="1:11" ht="15.75" thickBot="1" x14ac:dyDescent="0.3">
      <c r="A69" s="960"/>
      <c r="B69" s="961"/>
      <c r="C69" s="961"/>
      <c r="D69" s="961"/>
      <c r="E69" s="961"/>
      <c r="F69" s="962"/>
      <c r="G69" s="966"/>
      <c r="H69" s="967"/>
      <c r="I69" s="967"/>
      <c r="J69" s="967"/>
      <c r="K69" s="968"/>
    </row>
    <row r="70" spans="1:11" x14ac:dyDescent="0.25">
      <c r="A70" s="954" t="s">
        <v>730</v>
      </c>
      <c r="B70" s="955"/>
      <c r="C70" s="955"/>
      <c r="D70" s="955"/>
      <c r="E70" s="955"/>
      <c r="F70" s="956"/>
      <c r="G70" s="954" t="s">
        <v>731</v>
      </c>
      <c r="H70" s="955"/>
      <c r="I70" s="955"/>
      <c r="J70" s="955"/>
      <c r="K70" s="956"/>
    </row>
    <row r="71" spans="1:11" x14ac:dyDescent="0.25">
      <c r="A71" s="939"/>
      <c r="B71" s="940"/>
      <c r="C71" s="940"/>
      <c r="D71" s="940"/>
      <c r="E71" s="940"/>
      <c r="F71" s="941"/>
      <c r="G71" s="939"/>
      <c r="H71" s="940"/>
      <c r="I71" s="940"/>
      <c r="J71" s="940"/>
      <c r="K71" s="941"/>
    </row>
    <row r="72" spans="1:11" x14ac:dyDescent="0.25">
      <c r="A72" s="939"/>
      <c r="B72" s="940"/>
      <c r="C72" s="940"/>
      <c r="D72" s="940"/>
      <c r="E72" s="940"/>
      <c r="F72" s="941"/>
      <c r="G72" s="939"/>
      <c r="H72" s="940"/>
      <c r="I72" s="940"/>
      <c r="J72" s="940"/>
      <c r="K72" s="941"/>
    </row>
    <row r="73" spans="1:11" x14ac:dyDescent="0.25">
      <c r="A73" s="939"/>
      <c r="B73" s="940"/>
      <c r="C73" s="940"/>
      <c r="D73" s="940"/>
      <c r="E73" s="940"/>
      <c r="F73" s="941"/>
      <c r="G73" s="939"/>
      <c r="H73" s="940"/>
      <c r="I73" s="940"/>
      <c r="J73" s="940"/>
      <c r="K73" s="941"/>
    </row>
    <row r="74" spans="1:11" x14ac:dyDescent="0.25">
      <c r="A74" s="939"/>
      <c r="B74" s="940"/>
      <c r="C74" s="940"/>
      <c r="D74" s="940"/>
      <c r="E74" s="940"/>
      <c r="F74" s="941"/>
      <c r="G74" s="939"/>
      <c r="H74" s="940"/>
      <c r="I74" s="940"/>
      <c r="J74" s="940"/>
      <c r="K74" s="941"/>
    </row>
    <row r="75" spans="1:11" x14ac:dyDescent="0.25">
      <c r="A75" s="939"/>
      <c r="B75" s="940"/>
      <c r="C75" s="940"/>
      <c r="D75" s="940"/>
      <c r="E75" s="940"/>
      <c r="F75" s="941"/>
      <c r="G75" s="939"/>
      <c r="H75" s="940"/>
      <c r="I75" s="940"/>
      <c r="J75" s="940"/>
      <c r="K75" s="941"/>
    </row>
    <row r="76" spans="1:11" x14ac:dyDescent="0.25">
      <c r="A76" s="939"/>
      <c r="B76" s="940"/>
      <c r="C76" s="940"/>
      <c r="D76" s="940"/>
      <c r="E76" s="940"/>
      <c r="F76" s="941"/>
      <c r="G76" s="939"/>
      <c r="H76" s="940"/>
      <c r="I76" s="940"/>
      <c r="J76" s="940"/>
      <c r="K76" s="941"/>
    </row>
    <row r="77" spans="1:11" x14ac:dyDescent="0.25">
      <c r="A77" s="939"/>
      <c r="B77" s="940"/>
      <c r="C77" s="940"/>
      <c r="D77" s="940"/>
      <c r="E77" s="940"/>
      <c r="F77" s="941"/>
      <c r="G77" s="939"/>
      <c r="H77" s="940"/>
      <c r="I77" s="940"/>
      <c r="J77" s="940"/>
      <c r="K77" s="941"/>
    </row>
    <row r="78" spans="1:11" x14ac:dyDescent="0.25">
      <c r="A78" s="939"/>
      <c r="B78" s="940"/>
      <c r="C78" s="940"/>
      <c r="D78" s="940"/>
      <c r="E78" s="940"/>
      <c r="F78" s="941"/>
      <c r="G78" s="939"/>
      <c r="H78" s="940"/>
      <c r="I78" s="940"/>
      <c r="J78" s="940"/>
      <c r="K78" s="941"/>
    </row>
    <row r="79" spans="1:11" x14ac:dyDescent="0.25">
      <c r="A79" s="939"/>
      <c r="B79" s="940"/>
      <c r="C79" s="940"/>
      <c r="D79" s="940"/>
      <c r="E79" s="940"/>
      <c r="F79" s="941"/>
      <c r="G79" s="939"/>
      <c r="H79" s="940"/>
      <c r="I79" s="940"/>
      <c r="J79" s="940"/>
      <c r="K79" s="941"/>
    </row>
    <row r="80" spans="1:11" x14ac:dyDescent="0.25">
      <c r="A80" s="939"/>
      <c r="B80" s="940"/>
      <c r="C80" s="940"/>
      <c r="D80" s="940"/>
      <c r="E80" s="940"/>
      <c r="F80" s="941"/>
      <c r="G80" s="939"/>
      <c r="H80" s="940"/>
      <c r="I80" s="940"/>
      <c r="J80" s="940"/>
      <c r="K80" s="941"/>
    </row>
    <row r="81" spans="1:11" x14ac:dyDescent="0.25">
      <c r="A81" s="939"/>
      <c r="B81" s="940"/>
      <c r="C81" s="940"/>
      <c r="D81" s="940"/>
      <c r="E81" s="940"/>
      <c r="F81" s="941"/>
      <c r="G81" s="939"/>
      <c r="H81" s="940"/>
      <c r="I81" s="940"/>
      <c r="J81" s="940"/>
      <c r="K81" s="941"/>
    </row>
    <row r="82" spans="1:11" x14ac:dyDescent="0.25">
      <c r="A82" s="939"/>
      <c r="B82" s="940"/>
      <c r="C82" s="940"/>
      <c r="D82" s="940"/>
      <c r="E82" s="940"/>
      <c r="F82" s="941"/>
      <c r="G82" s="939"/>
      <c r="H82" s="940"/>
      <c r="I82" s="940"/>
      <c r="J82" s="940"/>
      <c r="K82" s="941"/>
    </row>
    <row r="83" spans="1:11" ht="15.75" thickBot="1" x14ac:dyDescent="0.3">
      <c r="A83" s="939"/>
      <c r="B83" s="940"/>
      <c r="C83" s="940"/>
      <c r="D83" s="940"/>
      <c r="E83" s="940"/>
      <c r="F83" s="941"/>
      <c r="G83" s="939"/>
      <c r="H83" s="940"/>
      <c r="I83" s="940"/>
      <c r="J83" s="940"/>
      <c r="K83" s="941"/>
    </row>
    <row r="84" spans="1:11" x14ac:dyDescent="0.25">
      <c r="A84" s="957" t="s">
        <v>841</v>
      </c>
      <c r="B84" s="958"/>
      <c r="C84" s="958"/>
      <c r="D84" s="958"/>
      <c r="E84" s="958"/>
      <c r="F84" s="959"/>
      <c r="G84" s="963" t="s">
        <v>984</v>
      </c>
      <c r="H84" s="964"/>
      <c r="I84" s="964"/>
      <c r="J84" s="964"/>
      <c r="K84" s="965"/>
    </row>
    <row r="85" spans="1:11" ht="15.75" thickBot="1" x14ac:dyDescent="0.3">
      <c r="A85" s="960"/>
      <c r="B85" s="961"/>
      <c r="C85" s="961"/>
      <c r="D85" s="961"/>
      <c r="E85" s="961"/>
      <c r="F85" s="962"/>
      <c r="G85" s="966"/>
      <c r="H85" s="967"/>
      <c r="I85" s="967"/>
      <c r="J85" s="967"/>
      <c r="K85" s="968"/>
    </row>
    <row r="86" spans="1:11" x14ac:dyDescent="0.25">
      <c r="A86" s="954" t="s">
        <v>732</v>
      </c>
      <c r="B86" s="955"/>
      <c r="C86" s="955"/>
      <c r="D86" s="955"/>
      <c r="E86" s="955"/>
      <c r="F86" s="956"/>
      <c r="G86" s="954" t="s">
        <v>733</v>
      </c>
      <c r="H86" s="955"/>
      <c r="I86" s="955"/>
      <c r="J86" s="955"/>
      <c r="K86" s="956"/>
    </row>
    <row r="87" spans="1:11" x14ac:dyDescent="0.25">
      <c r="A87" s="939"/>
      <c r="B87" s="940"/>
      <c r="C87" s="940"/>
      <c r="D87" s="940"/>
      <c r="E87" s="940"/>
      <c r="F87" s="941"/>
      <c r="G87" s="939"/>
      <c r="H87" s="940"/>
      <c r="I87" s="940"/>
      <c r="J87" s="940"/>
      <c r="K87" s="941"/>
    </row>
    <row r="88" spans="1:11" x14ac:dyDescent="0.25">
      <c r="A88" s="939"/>
      <c r="B88" s="940"/>
      <c r="C88" s="940"/>
      <c r="D88" s="940"/>
      <c r="E88" s="940"/>
      <c r="F88" s="941"/>
      <c r="G88" s="939"/>
      <c r="H88" s="940"/>
      <c r="I88" s="940"/>
      <c r="J88" s="940"/>
      <c r="K88" s="941"/>
    </row>
    <row r="89" spans="1:11" x14ac:dyDescent="0.25">
      <c r="A89" s="939"/>
      <c r="B89" s="940"/>
      <c r="C89" s="940"/>
      <c r="D89" s="940"/>
      <c r="E89" s="940"/>
      <c r="F89" s="941"/>
      <c r="G89" s="939"/>
      <c r="H89" s="940"/>
      <c r="I89" s="940"/>
      <c r="J89" s="940"/>
      <c r="K89" s="941"/>
    </row>
    <row r="90" spans="1:11" x14ac:dyDescent="0.25">
      <c r="A90" s="939"/>
      <c r="B90" s="940"/>
      <c r="C90" s="940"/>
      <c r="D90" s="940"/>
      <c r="E90" s="940"/>
      <c r="F90" s="941"/>
      <c r="G90" s="939"/>
      <c r="H90" s="940"/>
      <c r="I90" s="940"/>
      <c r="J90" s="940"/>
      <c r="K90" s="941"/>
    </row>
    <row r="91" spans="1:11" x14ac:dyDescent="0.25">
      <c r="A91" s="939"/>
      <c r="B91" s="940"/>
      <c r="C91" s="940"/>
      <c r="D91" s="940"/>
      <c r="E91" s="940"/>
      <c r="F91" s="941"/>
      <c r="G91" s="939"/>
      <c r="H91" s="940"/>
      <c r="I91" s="940"/>
      <c r="J91" s="940"/>
      <c r="K91" s="941"/>
    </row>
    <row r="92" spans="1:11" x14ac:dyDescent="0.25">
      <c r="A92" s="939"/>
      <c r="B92" s="940"/>
      <c r="C92" s="940"/>
      <c r="D92" s="940"/>
      <c r="E92" s="940"/>
      <c r="F92" s="941"/>
      <c r="G92" s="939"/>
      <c r="H92" s="940"/>
      <c r="I92" s="940"/>
      <c r="J92" s="940"/>
      <c r="K92" s="941"/>
    </row>
    <row r="93" spans="1:11" x14ac:dyDescent="0.25">
      <c r="A93" s="939"/>
      <c r="B93" s="940"/>
      <c r="C93" s="940"/>
      <c r="D93" s="940"/>
      <c r="E93" s="940"/>
      <c r="F93" s="941"/>
      <c r="G93" s="939"/>
      <c r="H93" s="940"/>
      <c r="I93" s="940"/>
      <c r="J93" s="940"/>
      <c r="K93" s="941"/>
    </row>
    <row r="94" spans="1:11" x14ac:dyDescent="0.25">
      <c r="A94" s="939"/>
      <c r="B94" s="940"/>
      <c r="C94" s="940"/>
      <c r="D94" s="940"/>
      <c r="E94" s="940"/>
      <c r="F94" s="941"/>
      <c r="G94" s="939"/>
      <c r="H94" s="940"/>
      <c r="I94" s="940"/>
      <c r="J94" s="940"/>
      <c r="K94" s="941"/>
    </row>
    <row r="95" spans="1:11" x14ac:dyDescent="0.25">
      <c r="A95" s="939"/>
      <c r="B95" s="940"/>
      <c r="C95" s="940"/>
      <c r="D95" s="940"/>
      <c r="E95" s="940"/>
      <c r="F95" s="941"/>
      <c r="G95" s="939"/>
      <c r="H95" s="940"/>
      <c r="I95" s="940"/>
      <c r="J95" s="940"/>
      <c r="K95" s="941"/>
    </row>
    <row r="96" spans="1:11" x14ac:dyDescent="0.25">
      <c r="A96" s="939"/>
      <c r="B96" s="940"/>
      <c r="C96" s="940"/>
      <c r="D96" s="940"/>
      <c r="E96" s="940"/>
      <c r="F96" s="941"/>
      <c r="G96" s="939"/>
      <c r="H96" s="940"/>
      <c r="I96" s="940"/>
      <c r="J96" s="940"/>
      <c r="K96" s="941"/>
    </row>
    <row r="97" spans="1:11" x14ac:dyDescent="0.25">
      <c r="A97" s="939"/>
      <c r="B97" s="940"/>
      <c r="C97" s="940"/>
      <c r="D97" s="940"/>
      <c r="E97" s="940"/>
      <c r="F97" s="941"/>
      <c r="G97" s="939"/>
      <c r="H97" s="940"/>
      <c r="I97" s="940"/>
      <c r="J97" s="940"/>
      <c r="K97" s="941"/>
    </row>
    <row r="98" spans="1:11" x14ac:dyDescent="0.25">
      <c r="A98" s="939"/>
      <c r="B98" s="940"/>
      <c r="C98" s="940"/>
      <c r="D98" s="940"/>
      <c r="E98" s="940"/>
      <c r="F98" s="941"/>
      <c r="G98" s="939"/>
      <c r="H98" s="940"/>
      <c r="I98" s="940"/>
      <c r="J98" s="940"/>
      <c r="K98" s="941"/>
    </row>
    <row r="99" spans="1:11" ht="15.75" thickBot="1" x14ac:dyDescent="0.3">
      <c r="A99" s="939"/>
      <c r="B99" s="940"/>
      <c r="C99" s="940"/>
      <c r="D99" s="940"/>
      <c r="E99" s="940"/>
      <c r="F99" s="941"/>
      <c r="G99" s="939"/>
      <c r="H99" s="940"/>
      <c r="I99" s="940"/>
      <c r="J99" s="940"/>
      <c r="K99" s="941"/>
    </row>
    <row r="100" spans="1:11" x14ac:dyDescent="0.25">
      <c r="A100" s="963" t="s">
        <v>985</v>
      </c>
      <c r="B100" s="964"/>
      <c r="C100" s="964"/>
      <c r="D100" s="964"/>
      <c r="E100" s="964"/>
      <c r="F100" s="965"/>
      <c r="G100" s="963" t="s">
        <v>986</v>
      </c>
      <c r="H100" s="964"/>
      <c r="I100" s="964"/>
      <c r="J100" s="964"/>
      <c r="K100" s="965"/>
    </row>
    <row r="101" spans="1:11" ht="15.75" thickBot="1" x14ac:dyDescent="0.3">
      <c r="A101" s="966"/>
      <c r="B101" s="967"/>
      <c r="C101" s="967"/>
      <c r="D101" s="967"/>
      <c r="E101" s="967"/>
      <c r="F101" s="968"/>
      <c r="G101" s="966"/>
      <c r="H101" s="967"/>
      <c r="I101" s="967"/>
      <c r="J101" s="967"/>
      <c r="K101" s="968"/>
    </row>
    <row r="102" spans="1:11" x14ac:dyDescent="0.25">
      <c r="A102" s="939" t="s">
        <v>644</v>
      </c>
      <c r="B102" s="940"/>
      <c r="C102" s="940"/>
      <c r="D102" s="940"/>
      <c r="E102" s="940"/>
      <c r="F102" s="941"/>
      <c r="G102" s="939" t="s">
        <v>645</v>
      </c>
      <c r="H102" s="940"/>
      <c r="I102" s="940"/>
      <c r="J102" s="940"/>
      <c r="K102" s="941"/>
    </row>
    <row r="103" spans="1:11" x14ac:dyDescent="0.25">
      <c r="A103" s="939"/>
      <c r="B103" s="940"/>
      <c r="C103" s="940"/>
      <c r="D103" s="940"/>
      <c r="E103" s="940"/>
      <c r="F103" s="941"/>
      <c r="G103" s="939"/>
      <c r="H103" s="940"/>
      <c r="I103" s="940"/>
      <c r="J103" s="940"/>
      <c r="K103" s="941"/>
    </row>
    <row r="104" spans="1:11" x14ac:dyDescent="0.25">
      <c r="A104" s="939"/>
      <c r="B104" s="940"/>
      <c r="C104" s="940"/>
      <c r="D104" s="940"/>
      <c r="E104" s="940"/>
      <c r="F104" s="941"/>
      <c r="G104" s="939"/>
      <c r="H104" s="940"/>
      <c r="I104" s="940"/>
      <c r="J104" s="940"/>
      <c r="K104" s="941"/>
    </row>
    <row r="105" spans="1:11" x14ac:dyDescent="0.25">
      <c r="A105" s="939"/>
      <c r="B105" s="940"/>
      <c r="C105" s="940"/>
      <c r="D105" s="940"/>
      <c r="E105" s="940"/>
      <c r="F105" s="941"/>
      <c r="G105" s="939"/>
      <c r="H105" s="940"/>
      <c r="I105" s="940"/>
      <c r="J105" s="940"/>
      <c r="K105" s="941"/>
    </row>
    <row r="106" spans="1:11" x14ac:dyDescent="0.25">
      <c r="A106" s="939"/>
      <c r="B106" s="940"/>
      <c r="C106" s="940"/>
      <c r="D106" s="940"/>
      <c r="E106" s="940"/>
      <c r="F106" s="941"/>
      <c r="G106" s="939"/>
      <c r="H106" s="940"/>
      <c r="I106" s="940"/>
      <c r="J106" s="940"/>
      <c r="K106" s="941"/>
    </row>
    <row r="107" spans="1:11" x14ac:dyDescent="0.25">
      <c r="A107" s="939"/>
      <c r="B107" s="940"/>
      <c r="C107" s="940"/>
      <c r="D107" s="940"/>
      <c r="E107" s="940"/>
      <c r="F107" s="941"/>
      <c r="G107" s="939"/>
      <c r="H107" s="940"/>
      <c r="I107" s="940"/>
      <c r="J107" s="940"/>
      <c r="K107" s="941"/>
    </row>
    <row r="108" spans="1:11" x14ac:dyDescent="0.25">
      <c r="A108" s="939"/>
      <c r="B108" s="940"/>
      <c r="C108" s="940"/>
      <c r="D108" s="940"/>
      <c r="E108" s="940"/>
      <c r="F108" s="941"/>
      <c r="G108" s="939"/>
      <c r="H108" s="940"/>
      <c r="I108" s="940"/>
      <c r="J108" s="940"/>
      <c r="K108" s="941"/>
    </row>
    <row r="109" spans="1:11" x14ac:dyDescent="0.25">
      <c r="A109" s="939"/>
      <c r="B109" s="940"/>
      <c r="C109" s="940"/>
      <c r="D109" s="940"/>
      <c r="E109" s="940"/>
      <c r="F109" s="941"/>
      <c r="G109" s="939"/>
      <c r="H109" s="940"/>
      <c r="I109" s="940"/>
      <c r="J109" s="940"/>
      <c r="K109" s="941"/>
    </row>
    <row r="110" spans="1:11" x14ac:dyDescent="0.25">
      <c r="A110" s="939"/>
      <c r="B110" s="940"/>
      <c r="C110" s="940"/>
      <c r="D110" s="940"/>
      <c r="E110" s="940"/>
      <c r="F110" s="941"/>
      <c r="G110" s="939"/>
      <c r="H110" s="940"/>
      <c r="I110" s="940"/>
      <c r="J110" s="940"/>
      <c r="K110" s="941"/>
    </row>
    <row r="111" spans="1:11" x14ac:dyDescent="0.25">
      <c r="A111" s="939"/>
      <c r="B111" s="940"/>
      <c r="C111" s="940"/>
      <c r="D111" s="940"/>
      <c r="E111" s="940"/>
      <c r="F111" s="941"/>
      <c r="G111" s="939"/>
      <c r="H111" s="940"/>
      <c r="I111" s="940"/>
      <c r="J111" s="940"/>
      <c r="K111" s="941"/>
    </row>
    <row r="112" spans="1:11" x14ac:dyDescent="0.25">
      <c r="A112" s="939"/>
      <c r="B112" s="940"/>
      <c r="C112" s="940"/>
      <c r="D112" s="940"/>
      <c r="E112" s="940"/>
      <c r="F112" s="941"/>
      <c r="G112" s="939"/>
      <c r="H112" s="940"/>
      <c r="I112" s="940"/>
      <c r="J112" s="940"/>
      <c r="K112" s="941"/>
    </row>
    <row r="113" spans="1:11" x14ac:dyDescent="0.25">
      <c r="A113" s="939"/>
      <c r="B113" s="940"/>
      <c r="C113" s="940"/>
      <c r="D113" s="940"/>
      <c r="E113" s="940"/>
      <c r="F113" s="941"/>
      <c r="G113" s="939"/>
      <c r="H113" s="940"/>
      <c r="I113" s="940"/>
      <c r="J113" s="940"/>
      <c r="K113" s="941"/>
    </row>
    <row r="114" spans="1:11" x14ac:dyDescent="0.25">
      <c r="A114" s="939"/>
      <c r="B114" s="940"/>
      <c r="C114" s="940"/>
      <c r="D114" s="940"/>
      <c r="E114" s="940"/>
      <c r="F114" s="941"/>
      <c r="G114" s="939"/>
      <c r="H114" s="940"/>
      <c r="I114" s="940"/>
      <c r="J114" s="940"/>
      <c r="K114" s="941"/>
    </row>
    <row r="115" spans="1:11" ht="15.75" thickBot="1" x14ac:dyDescent="0.3">
      <c r="A115" s="939"/>
      <c r="B115" s="940"/>
      <c r="C115" s="940"/>
      <c r="D115" s="940"/>
      <c r="E115" s="940"/>
      <c r="F115" s="941"/>
      <c r="G115" s="939"/>
      <c r="H115" s="940"/>
      <c r="I115" s="940"/>
      <c r="J115" s="940"/>
      <c r="K115" s="941"/>
    </row>
    <row r="116" spans="1:11" x14ac:dyDescent="0.25">
      <c r="A116" s="957" t="s">
        <v>987</v>
      </c>
      <c r="B116" s="958"/>
      <c r="C116" s="958"/>
      <c r="D116" s="958"/>
      <c r="E116" s="958"/>
      <c r="F116" s="959"/>
      <c r="G116" s="963" t="s">
        <v>988</v>
      </c>
      <c r="H116" s="964"/>
      <c r="I116" s="964"/>
      <c r="J116" s="964"/>
      <c r="K116" s="965"/>
    </row>
    <row r="117" spans="1:11" ht="15.75" thickBot="1" x14ac:dyDescent="0.3">
      <c r="A117" s="960"/>
      <c r="B117" s="961"/>
      <c r="C117" s="961"/>
      <c r="D117" s="961"/>
      <c r="E117" s="961"/>
      <c r="F117" s="962"/>
      <c r="G117" s="966"/>
      <c r="H117" s="967"/>
      <c r="I117" s="967"/>
      <c r="J117" s="967"/>
      <c r="K117" s="968"/>
    </row>
    <row r="118" spans="1:11" x14ac:dyDescent="0.25">
      <c r="A118" s="939" t="s">
        <v>644</v>
      </c>
      <c r="B118" s="940"/>
      <c r="C118" s="940"/>
      <c r="D118" s="940"/>
      <c r="E118" s="940"/>
      <c r="F118" s="941"/>
      <c r="G118" s="939" t="s">
        <v>645</v>
      </c>
      <c r="H118" s="940"/>
      <c r="I118" s="940"/>
      <c r="J118" s="940"/>
      <c r="K118" s="941"/>
    </row>
    <row r="119" spans="1:11" x14ac:dyDescent="0.25">
      <c r="A119" s="939"/>
      <c r="B119" s="940"/>
      <c r="C119" s="940"/>
      <c r="D119" s="940"/>
      <c r="E119" s="940"/>
      <c r="F119" s="941"/>
      <c r="G119" s="939"/>
      <c r="H119" s="940"/>
      <c r="I119" s="940"/>
      <c r="J119" s="940"/>
      <c r="K119" s="941"/>
    </row>
    <row r="120" spans="1:11" x14ac:dyDescent="0.25">
      <c r="A120" s="939"/>
      <c r="B120" s="940"/>
      <c r="C120" s="940"/>
      <c r="D120" s="940"/>
      <c r="E120" s="940"/>
      <c r="F120" s="941"/>
      <c r="G120" s="939"/>
      <c r="H120" s="940"/>
      <c r="I120" s="940"/>
      <c r="J120" s="940"/>
      <c r="K120" s="941"/>
    </row>
    <row r="121" spans="1:11" x14ac:dyDescent="0.25">
      <c r="A121" s="939"/>
      <c r="B121" s="940"/>
      <c r="C121" s="940"/>
      <c r="D121" s="940"/>
      <c r="E121" s="940"/>
      <c r="F121" s="941"/>
      <c r="G121" s="939"/>
      <c r="H121" s="940"/>
      <c r="I121" s="940"/>
      <c r="J121" s="940"/>
      <c r="K121" s="941"/>
    </row>
    <row r="122" spans="1:11" x14ac:dyDescent="0.25">
      <c r="A122" s="939"/>
      <c r="B122" s="940"/>
      <c r="C122" s="940"/>
      <c r="D122" s="940"/>
      <c r="E122" s="940"/>
      <c r="F122" s="941"/>
      <c r="G122" s="939"/>
      <c r="H122" s="940"/>
      <c r="I122" s="940"/>
      <c r="J122" s="940"/>
      <c r="K122" s="941"/>
    </row>
    <row r="123" spans="1:11" x14ac:dyDescent="0.25">
      <c r="A123" s="939"/>
      <c r="B123" s="940"/>
      <c r="C123" s="940"/>
      <c r="D123" s="940"/>
      <c r="E123" s="940"/>
      <c r="F123" s="941"/>
      <c r="G123" s="939"/>
      <c r="H123" s="940"/>
      <c r="I123" s="940"/>
      <c r="J123" s="940"/>
      <c r="K123" s="941"/>
    </row>
    <row r="124" spans="1:11" x14ac:dyDescent="0.25">
      <c r="A124" s="939"/>
      <c r="B124" s="940"/>
      <c r="C124" s="940"/>
      <c r="D124" s="940"/>
      <c r="E124" s="940"/>
      <c r="F124" s="941"/>
      <c r="G124" s="939"/>
      <c r="H124" s="940"/>
      <c r="I124" s="940"/>
      <c r="J124" s="940"/>
      <c r="K124" s="941"/>
    </row>
    <row r="125" spans="1:11" x14ac:dyDescent="0.25">
      <c r="A125" s="939"/>
      <c r="B125" s="940"/>
      <c r="C125" s="940"/>
      <c r="D125" s="940"/>
      <c r="E125" s="940"/>
      <c r="F125" s="941"/>
      <c r="G125" s="939"/>
      <c r="H125" s="940"/>
      <c r="I125" s="940"/>
      <c r="J125" s="940"/>
      <c r="K125" s="941"/>
    </row>
    <row r="126" spans="1:11" x14ac:dyDescent="0.25">
      <c r="A126" s="939"/>
      <c r="B126" s="940"/>
      <c r="C126" s="940"/>
      <c r="D126" s="940"/>
      <c r="E126" s="940"/>
      <c r="F126" s="941"/>
      <c r="G126" s="939"/>
      <c r="H126" s="940"/>
      <c r="I126" s="940"/>
      <c r="J126" s="940"/>
      <c r="K126" s="941"/>
    </row>
    <row r="127" spans="1:11" x14ac:dyDescent="0.25">
      <c r="A127" s="939"/>
      <c r="B127" s="940"/>
      <c r="C127" s="940"/>
      <c r="D127" s="940"/>
      <c r="E127" s="940"/>
      <c r="F127" s="941"/>
      <c r="G127" s="939"/>
      <c r="H127" s="940"/>
      <c r="I127" s="940"/>
      <c r="J127" s="940"/>
      <c r="K127" s="941"/>
    </row>
    <row r="128" spans="1:11" x14ac:dyDescent="0.25">
      <c r="A128" s="939"/>
      <c r="B128" s="940"/>
      <c r="C128" s="940"/>
      <c r="D128" s="940"/>
      <c r="E128" s="940"/>
      <c r="F128" s="941"/>
      <c r="G128" s="939"/>
      <c r="H128" s="940"/>
      <c r="I128" s="940"/>
      <c r="J128" s="940"/>
      <c r="K128" s="941"/>
    </row>
    <row r="129" spans="1:11" x14ac:dyDescent="0.25">
      <c r="A129" s="939"/>
      <c r="B129" s="940"/>
      <c r="C129" s="940"/>
      <c r="D129" s="940"/>
      <c r="E129" s="940"/>
      <c r="F129" s="941"/>
      <c r="G129" s="939"/>
      <c r="H129" s="940"/>
      <c r="I129" s="940"/>
      <c r="J129" s="940"/>
      <c r="K129" s="941"/>
    </row>
    <row r="130" spans="1:11" x14ac:dyDescent="0.25">
      <c r="A130" s="939"/>
      <c r="B130" s="940"/>
      <c r="C130" s="940"/>
      <c r="D130" s="940"/>
      <c r="E130" s="940"/>
      <c r="F130" s="941"/>
      <c r="G130" s="939"/>
      <c r="H130" s="940"/>
      <c r="I130" s="940"/>
      <c r="J130" s="940"/>
      <c r="K130" s="941"/>
    </row>
    <row r="131" spans="1:11" ht="15.75" thickBot="1" x14ac:dyDescent="0.3">
      <c r="A131" s="939"/>
      <c r="B131" s="940"/>
      <c r="C131" s="940"/>
      <c r="D131" s="940"/>
      <c r="E131" s="940"/>
      <c r="F131" s="941"/>
      <c r="G131" s="939"/>
      <c r="H131" s="940"/>
      <c r="I131" s="940"/>
      <c r="J131" s="940"/>
      <c r="K131" s="941"/>
    </row>
    <row r="132" spans="1:11" x14ac:dyDescent="0.25">
      <c r="A132" s="957" t="s">
        <v>989</v>
      </c>
      <c r="B132" s="958"/>
      <c r="C132" s="958"/>
      <c r="D132" s="958"/>
      <c r="E132" s="958"/>
      <c r="F132" s="959"/>
      <c r="G132" s="963" t="s">
        <v>990</v>
      </c>
      <c r="H132" s="964"/>
      <c r="I132" s="964"/>
      <c r="J132" s="964"/>
      <c r="K132" s="965"/>
    </row>
    <row r="133" spans="1:11" ht="15.75" thickBot="1" x14ac:dyDescent="0.3">
      <c r="A133" s="960"/>
      <c r="B133" s="961"/>
      <c r="C133" s="961"/>
      <c r="D133" s="961"/>
      <c r="E133" s="961"/>
      <c r="F133" s="962"/>
      <c r="G133" s="966"/>
      <c r="H133" s="967"/>
      <c r="I133" s="967"/>
      <c r="J133" s="967"/>
      <c r="K133" s="968"/>
    </row>
    <row r="134" spans="1:11" x14ac:dyDescent="0.25">
      <c r="A134" s="954" t="s">
        <v>730</v>
      </c>
      <c r="B134" s="955"/>
      <c r="C134" s="955"/>
      <c r="D134" s="955"/>
      <c r="E134" s="955"/>
      <c r="F134" s="956"/>
      <c r="G134" s="954" t="s">
        <v>731</v>
      </c>
      <c r="H134" s="955"/>
      <c r="I134" s="955"/>
      <c r="J134" s="955"/>
      <c r="K134" s="956"/>
    </row>
    <row r="135" spans="1:11" x14ac:dyDescent="0.25">
      <c r="A135" s="939"/>
      <c r="B135" s="940"/>
      <c r="C135" s="940"/>
      <c r="D135" s="940"/>
      <c r="E135" s="940"/>
      <c r="F135" s="941"/>
      <c r="G135" s="939"/>
      <c r="H135" s="940"/>
      <c r="I135" s="940"/>
      <c r="J135" s="940"/>
      <c r="K135" s="941"/>
    </row>
    <row r="136" spans="1:11" x14ac:dyDescent="0.25">
      <c r="A136" s="939"/>
      <c r="B136" s="940"/>
      <c r="C136" s="940"/>
      <c r="D136" s="940"/>
      <c r="E136" s="940"/>
      <c r="F136" s="941"/>
      <c r="G136" s="939"/>
      <c r="H136" s="940"/>
      <c r="I136" s="940"/>
      <c r="J136" s="940"/>
      <c r="K136" s="941"/>
    </row>
    <row r="137" spans="1:11" x14ac:dyDescent="0.25">
      <c r="A137" s="939"/>
      <c r="B137" s="940"/>
      <c r="C137" s="940"/>
      <c r="D137" s="940"/>
      <c r="E137" s="940"/>
      <c r="F137" s="941"/>
      <c r="G137" s="939"/>
      <c r="H137" s="940"/>
      <c r="I137" s="940"/>
      <c r="J137" s="940"/>
      <c r="K137" s="941"/>
    </row>
    <row r="138" spans="1:11" x14ac:dyDescent="0.25">
      <c r="A138" s="939"/>
      <c r="B138" s="940"/>
      <c r="C138" s="940"/>
      <c r="D138" s="940"/>
      <c r="E138" s="940"/>
      <c r="F138" s="941"/>
      <c r="G138" s="939"/>
      <c r="H138" s="940"/>
      <c r="I138" s="940"/>
      <c r="J138" s="940"/>
      <c r="K138" s="941"/>
    </row>
    <row r="139" spans="1:11" x14ac:dyDescent="0.25">
      <c r="A139" s="939"/>
      <c r="B139" s="940"/>
      <c r="C139" s="940"/>
      <c r="D139" s="940"/>
      <c r="E139" s="940"/>
      <c r="F139" s="941"/>
      <c r="G139" s="939"/>
      <c r="H139" s="940"/>
      <c r="I139" s="940"/>
      <c r="J139" s="940"/>
      <c r="K139" s="941"/>
    </row>
    <row r="140" spans="1:11" x14ac:dyDescent="0.25">
      <c r="A140" s="939"/>
      <c r="B140" s="940"/>
      <c r="C140" s="940"/>
      <c r="D140" s="940"/>
      <c r="E140" s="940"/>
      <c r="F140" s="941"/>
      <c r="G140" s="939"/>
      <c r="H140" s="940"/>
      <c r="I140" s="940"/>
      <c r="J140" s="940"/>
      <c r="K140" s="941"/>
    </row>
    <row r="141" spans="1:11" x14ac:dyDescent="0.25">
      <c r="A141" s="939"/>
      <c r="B141" s="940"/>
      <c r="C141" s="940"/>
      <c r="D141" s="940"/>
      <c r="E141" s="940"/>
      <c r="F141" s="941"/>
      <c r="G141" s="939"/>
      <c r="H141" s="940"/>
      <c r="I141" s="940"/>
      <c r="J141" s="940"/>
      <c r="K141" s="941"/>
    </row>
    <row r="142" spans="1:11" x14ac:dyDescent="0.25">
      <c r="A142" s="939"/>
      <c r="B142" s="940"/>
      <c r="C142" s="940"/>
      <c r="D142" s="940"/>
      <c r="E142" s="940"/>
      <c r="F142" s="941"/>
      <c r="G142" s="939"/>
      <c r="H142" s="940"/>
      <c r="I142" s="940"/>
      <c r="J142" s="940"/>
      <c r="K142" s="941"/>
    </row>
    <row r="143" spans="1:11" x14ac:dyDescent="0.25">
      <c r="A143" s="939"/>
      <c r="B143" s="940"/>
      <c r="C143" s="940"/>
      <c r="D143" s="940"/>
      <c r="E143" s="940"/>
      <c r="F143" s="941"/>
      <c r="G143" s="939"/>
      <c r="H143" s="940"/>
      <c r="I143" s="940"/>
      <c r="J143" s="940"/>
      <c r="K143" s="941"/>
    </row>
    <row r="144" spans="1:11" x14ac:dyDescent="0.25">
      <c r="A144" s="939"/>
      <c r="B144" s="940"/>
      <c r="C144" s="940"/>
      <c r="D144" s="940"/>
      <c r="E144" s="940"/>
      <c r="F144" s="941"/>
      <c r="G144" s="939"/>
      <c r="H144" s="940"/>
      <c r="I144" s="940"/>
      <c r="J144" s="940"/>
      <c r="K144" s="941"/>
    </row>
    <row r="145" spans="1:11" x14ac:dyDescent="0.25">
      <c r="A145" s="939"/>
      <c r="B145" s="940"/>
      <c r="C145" s="940"/>
      <c r="D145" s="940"/>
      <c r="E145" s="940"/>
      <c r="F145" s="941"/>
      <c r="G145" s="939"/>
      <c r="H145" s="940"/>
      <c r="I145" s="940"/>
      <c r="J145" s="940"/>
      <c r="K145" s="941"/>
    </row>
    <row r="146" spans="1:11" x14ac:dyDescent="0.25">
      <c r="A146" s="939"/>
      <c r="B146" s="940"/>
      <c r="C146" s="940"/>
      <c r="D146" s="940"/>
      <c r="E146" s="940"/>
      <c r="F146" s="941"/>
      <c r="G146" s="939"/>
      <c r="H146" s="940"/>
      <c r="I146" s="940"/>
      <c r="J146" s="940"/>
      <c r="K146" s="941"/>
    </row>
    <row r="147" spans="1:11" ht="15.75" thickBot="1" x14ac:dyDescent="0.3">
      <c r="A147" s="939"/>
      <c r="B147" s="940"/>
      <c r="C147" s="940"/>
      <c r="D147" s="940"/>
      <c r="E147" s="940"/>
      <c r="F147" s="941"/>
      <c r="G147" s="939"/>
      <c r="H147" s="940"/>
      <c r="I147" s="940"/>
      <c r="J147" s="940"/>
      <c r="K147" s="941"/>
    </row>
    <row r="148" spans="1:11" x14ac:dyDescent="0.25">
      <c r="A148" s="957" t="s">
        <v>842</v>
      </c>
      <c r="B148" s="958"/>
      <c r="C148" s="958"/>
      <c r="D148" s="958"/>
      <c r="E148" s="958"/>
      <c r="F148" s="959"/>
      <c r="G148" s="963" t="s">
        <v>843</v>
      </c>
      <c r="H148" s="964"/>
      <c r="I148" s="964"/>
      <c r="J148" s="964"/>
      <c r="K148" s="965"/>
    </row>
    <row r="149" spans="1:11" ht="15.75" thickBot="1" x14ac:dyDescent="0.3">
      <c r="A149" s="960"/>
      <c r="B149" s="961"/>
      <c r="C149" s="961"/>
      <c r="D149" s="961"/>
      <c r="E149" s="961"/>
      <c r="F149" s="962"/>
      <c r="G149" s="966"/>
      <c r="H149" s="967"/>
      <c r="I149" s="967"/>
      <c r="J149" s="967"/>
      <c r="K149" s="968"/>
    </row>
    <row r="150" spans="1:11" x14ac:dyDescent="0.25">
      <c r="A150" s="954" t="s">
        <v>732</v>
      </c>
      <c r="B150" s="955"/>
      <c r="C150" s="955"/>
      <c r="D150" s="955"/>
      <c r="E150" s="955"/>
      <c r="F150" s="956"/>
      <c r="G150" s="954"/>
      <c r="H150" s="955"/>
      <c r="I150" s="955"/>
      <c r="J150" s="955"/>
      <c r="K150" s="956"/>
    </row>
    <row r="151" spans="1:11" x14ac:dyDescent="0.25">
      <c r="A151" s="939"/>
      <c r="B151" s="940"/>
      <c r="C151" s="940"/>
      <c r="D151" s="940"/>
      <c r="E151" s="940"/>
      <c r="F151" s="941"/>
      <c r="G151" s="939"/>
      <c r="H151" s="940"/>
      <c r="I151" s="940"/>
      <c r="J151" s="940"/>
      <c r="K151" s="941"/>
    </row>
    <row r="152" spans="1:11" x14ac:dyDescent="0.25">
      <c r="A152" s="939"/>
      <c r="B152" s="940"/>
      <c r="C152" s="940"/>
      <c r="D152" s="940"/>
      <c r="E152" s="940"/>
      <c r="F152" s="941"/>
      <c r="G152" s="939"/>
      <c r="H152" s="940"/>
      <c r="I152" s="940"/>
      <c r="J152" s="940"/>
      <c r="K152" s="941"/>
    </row>
    <row r="153" spans="1:11" x14ac:dyDescent="0.25">
      <c r="A153" s="939"/>
      <c r="B153" s="940"/>
      <c r="C153" s="940"/>
      <c r="D153" s="940"/>
      <c r="E153" s="940"/>
      <c r="F153" s="941"/>
      <c r="G153" s="939"/>
      <c r="H153" s="940"/>
      <c r="I153" s="940"/>
      <c r="J153" s="940"/>
      <c r="K153" s="941"/>
    </row>
    <row r="154" spans="1:11" x14ac:dyDescent="0.25">
      <c r="A154" s="939"/>
      <c r="B154" s="940"/>
      <c r="C154" s="940"/>
      <c r="D154" s="940"/>
      <c r="E154" s="940"/>
      <c r="F154" s="941"/>
      <c r="G154" s="939"/>
      <c r="H154" s="940"/>
      <c r="I154" s="940"/>
      <c r="J154" s="940"/>
      <c r="K154" s="941"/>
    </row>
    <row r="155" spans="1:11" x14ac:dyDescent="0.25">
      <c r="A155" s="939"/>
      <c r="B155" s="940"/>
      <c r="C155" s="940"/>
      <c r="D155" s="940"/>
      <c r="E155" s="940"/>
      <c r="F155" s="941"/>
      <c r="G155" s="939"/>
      <c r="H155" s="940"/>
      <c r="I155" s="940"/>
      <c r="J155" s="940"/>
      <c r="K155" s="941"/>
    </row>
    <row r="156" spans="1:11" x14ac:dyDescent="0.25">
      <c r="A156" s="939"/>
      <c r="B156" s="940"/>
      <c r="C156" s="940"/>
      <c r="D156" s="940"/>
      <c r="E156" s="940"/>
      <c r="F156" s="941"/>
      <c r="G156" s="939"/>
      <c r="H156" s="940"/>
      <c r="I156" s="940"/>
      <c r="J156" s="940"/>
      <c r="K156" s="941"/>
    </row>
    <row r="157" spans="1:11" x14ac:dyDescent="0.25">
      <c r="A157" s="939"/>
      <c r="B157" s="940"/>
      <c r="C157" s="940"/>
      <c r="D157" s="940"/>
      <c r="E157" s="940"/>
      <c r="F157" s="941"/>
      <c r="G157" s="939"/>
      <c r="H157" s="940"/>
      <c r="I157" s="940"/>
      <c r="J157" s="940"/>
      <c r="K157" s="941"/>
    </row>
    <row r="158" spans="1:11" x14ac:dyDescent="0.25">
      <c r="A158" s="939"/>
      <c r="B158" s="940"/>
      <c r="C158" s="940"/>
      <c r="D158" s="940"/>
      <c r="E158" s="940"/>
      <c r="F158" s="941"/>
      <c r="G158" s="939"/>
      <c r="H158" s="940"/>
      <c r="I158" s="940"/>
      <c r="J158" s="940"/>
      <c r="K158" s="941"/>
    </row>
    <row r="159" spans="1:11" x14ac:dyDescent="0.25">
      <c r="A159" s="939"/>
      <c r="B159" s="940"/>
      <c r="C159" s="940"/>
      <c r="D159" s="940"/>
      <c r="E159" s="940"/>
      <c r="F159" s="941"/>
      <c r="G159" s="939"/>
      <c r="H159" s="940"/>
      <c r="I159" s="940"/>
      <c r="J159" s="940"/>
      <c r="K159" s="941"/>
    </row>
    <row r="160" spans="1:11" x14ac:dyDescent="0.25">
      <c r="A160" s="939"/>
      <c r="B160" s="940"/>
      <c r="C160" s="940"/>
      <c r="D160" s="940"/>
      <c r="E160" s="940"/>
      <c r="F160" s="941"/>
      <c r="G160" s="939"/>
      <c r="H160" s="940"/>
      <c r="I160" s="940"/>
      <c r="J160" s="940"/>
      <c r="K160" s="941"/>
    </row>
    <row r="161" spans="1:11" x14ac:dyDescent="0.25">
      <c r="A161" s="939"/>
      <c r="B161" s="940"/>
      <c r="C161" s="940"/>
      <c r="D161" s="940"/>
      <c r="E161" s="940"/>
      <c r="F161" s="941"/>
      <c r="G161" s="939"/>
      <c r="H161" s="940"/>
      <c r="I161" s="940"/>
      <c r="J161" s="940"/>
      <c r="K161" s="941"/>
    </row>
    <row r="162" spans="1:11" x14ac:dyDescent="0.25">
      <c r="A162" s="939"/>
      <c r="B162" s="940"/>
      <c r="C162" s="940"/>
      <c r="D162" s="940"/>
      <c r="E162" s="940"/>
      <c r="F162" s="941"/>
      <c r="G162" s="939"/>
      <c r="H162" s="940"/>
      <c r="I162" s="940"/>
      <c r="J162" s="940"/>
      <c r="K162" s="941"/>
    </row>
    <row r="163" spans="1:11" ht="15.75" thickBot="1" x14ac:dyDescent="0.3">
      <c r="A163" s="939"/>
      <c r="B163" s="940"/>
      <c r="C163" s="940"/>
      <c r="D163" s="940"/>
      <c r="E163" s="940"/>
      <c r="F163" s="941"/>
      <c r="G163" s="939"/>
      <c r="H163" s="940"/>
      <c r="I163" s="940"/>
      <c r="J163" s="940"/>
      <c r="K163" s="941"/>
    </row>
    <row r="164" spans="1:11" x14ac:dyDescent="0.25">
      <c r="A164" s="963" t="s">
        <v>991</v>
      </c>
      <c r="B164" s="964"/>
      <c r="C164" s="964"/>
      <c r="D164" s="964"/>
      <c r="E164" s="964"/>
      <c r="F164" s="965"/>
      <c r="G164" s="963" t="s">
        <v>992</v>
      </c>
      <c r="H164" s="964"/>
      <c r="I164" s="964"/>
      <c r="J164" s="964"/>
      <c r="K164" s="965"/>
    </row>
    <row r="165" spans="1:11" ht="15.75" thickBot="1" x14ac:dyDescent="0.3">
      <c r="A165" s="966"/>
      <c r="B165" s="967"/>
      <c r="C165" s="967"/>
      <c r="D165" s="967"/>
      <c r="E165" s="967"/>
      <c r="F165" s="968"/>
      <c r="G165" s="966"/>
      <c r="H165" s="967"/>
      <c r="I165" s="967"/>
      <c r="J165" s="967"/>
      <c r="K165" s="968"/>
    </row>
    <row r="166" spans="1:11" x14ac:dyDescent="0.25">
      <c r="A166" s="939"/>
      <c r="B166" s="940"/>
      <c r="C166" s="940"/>
      <c r="D166" s="940"/>
      <c r="E166" s="940"/>
      <c r="F166" s="941"/>
      <c r="G166" s="939" t="s">
        <v>645</v>
      </c>
      <c r="H166" s="940"/>
      <c r="I166" s="940"/>
      <c r="J166" s="940"/>
      <c r="K166" s="941"/>
    </row>
    <row r="167" spans="1:11" x14ac:dyDescent="0.25">
      <c r="A167" s="939"/>
      <c r="B167" s="940"/>
      <c r="C167" s="940"/>
      <c r="D167" s="940"/>
      <c r="E167" s="940"/>
      <c r="F167" s="941"/>
      <c r="G167" s="939"/>
      <c r="H167" s="940"/>
      <c r="I167" s="940"/>
      <c r="J167" s="940"/>
      <c r="K167" s="941"/>
    </row>
    <row r="168" spans="1:11" x14ac:dyDescent="0.25">
      <c r="A168" s="939"/>
      <c r="B168" s="940"/>
      <c r="C168" s="940"/>
      <c r="D168" s="940"/>
      <c r="E168" s="940"/>
      <c r="F168" s="941"/>
      <c r="G168" s="939"/>
      <c r="H168" s="940"/>
      <c r="I168" s="940"/>
      <c r="J168" s="940"/>
      <c r="K168" s="941"/>
    </row>
    <row r="169" spans="1:11" x14ac:dyDescent="0.25">
      <c r="A169" s="939"/>
      <c r="B169" s="940"/>
      <c r="C169" s="940"/>
      <c r="D169" s="940"/>
      <c r="E169" s="940"/>
      <c r="F169" s="941"/>
      <c r="G169" s="939"/>
      <c r="H169" s="940"/>
      <c r="I169" s="940"/>
      <c r="J169" s="940"/>
      <c r="K169" s="941"/>
    </row>
    <row r="170" spans="1:11" x14ac:dyDescent="0.25">
      <c r="A170" s="939"/>
      <c r="B170" s="940"/>
      <c r="C170" s="940"/>
      <c r="D170" s="940"/>
      <c r="E170" s="940"/>
      <c r="F170" s="941"/>
      <c r="G170" s="939"/>
      <c r="H170" s="940"/>
      <c r="I170" s="940"/>
      <c r="J170" s="940"/>
      <c r="K170" s="941"/>
    </row>
    <row r="171" spans="1:11" x14ac:dyDescent="0.25">
      <c r="A171" s="939"/>
      <c r="B171" s="940"/>
      <c r="C171" s="940"/>
      <c r="D171" s="940"/>
      <c r="E171" s="940"/>
      <c r="F171" s="941"/>
      <c r="G171" s="939"/>
      <c r="H171" s="940"/>
      <c r="I171" s="940"/>
      <c r="J171" s="940"/>
      <c r="K171" s="941"/>
    </row>
    <row r="172" spans="1:11" x14ac:dyDescent="0.25">
      <c r="A172" s="939"/>
      <c r="B172" s="940"/>
      <c r="C172" s="940"/>
      <c r="D172" s="940"/>
      <c r="E172" s="940"/>
      <c r="F172" s="941"/>
      <c r="G172" s="939"/>
      <c r="H172" s="940"/>
      <c r="I172" s="940"/>
      <c r="J172" s="940"/>
      <c r="K172" s="941"/>
    </row>
    <row r="173" spans="1:11" x14ac:dyDescent="0.25">
      <c r="A173" s="939"/>
      <c r="B173" s="940"/>
      <c r="C173" s="940"/>
      <c r="D173" s="940"/>
      <c r="E173" s="940"/>
      <c r="F173" s="941"/>
      <c r="G173" s="939"/>
      <c r="H173" s="940"/>
      <c r="I173" s="940"/>
      <c r="J173" s="940"/>
      <c r="K173" s="941"/>
    </row>
    <row r="174" spans="1:11" x14ac:dyDescent="0.25">
      <c r="A174" s="939"/>
      <c r="B174" s="940"/>
      <c r="C174" s="940"/>
      <c r="D174" s="940"/>
      <c r="E174" s="940"/>
      <c r="F174" s="941"/>
      <c r="G174" s="939"/>
      <c r="H174" s="940"/>
      <c r="I174" s="940"/>
      <c r="J174" s="940"/>
      <c r="K174" s="941"/>
    </row>
    <row r="175" spans="1:11" x14ac:dyDescent="0.25">
      <c r="A175" s="939"/>
      <c r="B175" s="940"/>
      <c r="C175" s="940"/>
      <c r="D175" s="940"/>
      <c r="E175" s="940"/>
      <c r="F175" s="941"/>
      <c r="G175" s="939"/>
      <c r="H175" s="940"/>
      <c r="I175" s="940"/>
      <c r="J175" s="940"/>
      <c r="K175" s="941"/>
    </row>
    <row r="176" spans="1:11" x14ac:dyDescent="0.25">
      <c r="A176" s="939"/>
      <c r="B176" s="940"/>
      <c r="C176" s="940"/>
      <c r="D176" s="940"/>
      <c r="E176" s="940"/>
      <c r="F176" s="941"/>
      <c r="G176" s="939"/>
      <c r="H176" s="940"/>
      <c r="I176" s="940"/>
      <c r="J176" s="940"/>
      <c r="K176" s="941"/>
    </row>
    <row r="177" spans="1:11" x14ac:dyDescent="0.25">
      <c r="A177" s="939"/>
      <c r="B177" s="940"/>
      <c r="C177" s="940"/>
      <c r="D177" s="940"/>
      <c r="E177" s="940"/>
      <c r="F177" s="941"/>
      <c r="G177" s="939"/>
      <c r="H177" s="940"/>
      <c r="I177" s="940"/>
      <c r="J177" s="940"/>
      <c r="K177" s="941"/>
    </row>
    <row r="178" spans="1:11" x14ac:dyDescent="0.25">
      <c r="A178" s="939"/>
      <c r="B178" s="940"/>
      <c r="C178" s="940"/>
      <c r="D178" s="940"/>
      <c r="E178" s="940"/>
      <c r="F178" s="941"/>
      <c r="G178" s="939"/>
      <c r="H178" s="940"/>
      <c r="I178" s="940"/>
      <c r="J178" s="940"/>
      <c r="K178" s="941"/>
    </row>
    <row r="179" spans="1:11" ht="15.75" thickBot="1" x14ac:dyDescent="0.3">
      <c r="A179" s="939"/>
      <c r="B179" s="940"/>
      <c r="C179" s="940"/>
      <c r="D179" s="940"/>
      <c r="E179" s="940"/>
      <c r="F179" s="941"/>
      <c r="G179" s="939"/>
      <c r="H179" s="940"/>
      <c r="I179" s="940"/>
      <c r="J179" s="940"/>
      <c r="K179" s="941"/>
    </row>
    <row r="180" spans="1:11" x14ac:dyDescent="0.25">
      <c r="A180" s="957" t="s">
        <v>993</v>
      </c>
      <c r="B180" s="958"/>
      <c r="C180" s="958"/>
      <c r="D180" s="958"/>
      <c r="E180" s="958"/>
      <c r="F180" s="959"/>
      <c r="G180" s="963" t="s">
        <v>994</v>
      </c>
      <c r="H180" s="964"/>
      <c r="I180" s="964"/>
      <c r="J180" s="964"/>
      <c r="K180" s="965"/>
    </row>
    <row r="181" spans="1:11" ht="15.75" thickBot="1" x14ac:dyDescent="0.3">
      <c r="A181" s="960"/>
      <c r="B181" s="961"/>
      <c r="C181" s="961"/>
      <c r="D181" s="961"/>
      <c r="E181" s="961"/>
      <c r="F181" s="962"/>
      <c r="G181" s="966"/>
      <c r="H181" s="967"/>
      <c r="I181" s="967"/>
      <c r="J181" s="967"/>
      <c r="K181" s="968"/>
    </row>
    <row r="182" spans="1:11" x14ac:dyDescent="0.25">
      <c r="A182" s="939"/>
      <c r="B182" s="940"/>
      <c r="C182" s="940"/>
      <c r="D182" s="940"/>
      <c r="E182" s="940"/>
      <c r="F182" s="941"/>
      <c r="G182" s="939" t="s">
        <v>645</v>
      </c>
      <c r="H182" s="940"/>
      <c r="I182" s="940"/>
      <c r="J182" s="940"/>
      <c r="K182" s="941"/>
    </row>
    <row r="183" spans="1:11" x14ac:dyDescent="0.25">
      <c r="A183" s="939"/>
      <c r="B183" s="940"/>
      <c r="C183" s="940"/>
      <c r="D183" s="940"/>
      <c r="E183" s="940"/>
      <c r="F183" s="941"/>
      <c r="G183" s="939"/>
      <c r="H183" s="940"/>
      <c r="I183" s="940"/>
      <c r="J183" s="940"/>
      <c r="K183" s="941"/>
    </row>
    <row r="184" spans="1:11" x14ac:dyDescent="0.25">
      <c r="A184" s="939"/>
      <c r="B184" s="940"/>
      <c r="C184" s="940"/>
      <c r="D184" s="940"/>
      <c r="E184" s="940"/>
      <c r="F184" s="941"/>
      <c r="G184" s="939"/>
      <c r="H184" s="940"/>
      <c r="I184" s="940"/>
      <c r="J184" s="940"/>
      <c r="K184" s="941"/>
    </row>
    <row r="185" spans="1:11" x14ac:dyDescent="0.25">
      <c r="A185" s="939"/>
      <c r="B185" s="940"/>
      <c r="C185" s="940"/>
      <c r="D185" s="940"/>
      <c r="E185" s="940"/>
      <c r="F185" s="941"/>
      <c r="G185" s="939"/>
      <c r="H185" s="940"/>
      <c r="I185" s="940"/>
      <c r="J185" s="940"/>
      <c r="K185" s="941"/>
    </row>
    <row r="186" spans="1:11" x14ac:dyDescent="0.25">
      <c r="A186" s="939"/>
      <c r="B186" s="940"/>
      <c r="C186" s="940"/>
      <c r="D186" s="940"/>
      <c r="E186" s="940"/>
      <c r="F186" s="941"/>
      <c r="G186" s="939"/>
      <c r="H186" s="940"/>
      <c r="I186" s="940"/>
      <c r="J186" s="940"/>
      <c r="K186" s="941"/>
    </row>
    <row r="187" spans="1:11" x14ac:dyDescent="0.25">
      <c r="A187" s="939"/>
      <c r="B187" s="940"/>
      <c r="C187" s="940"/>
      <c r="D187" s="940"/>
      <c r="E187" s="940"/>
      <c r="F187" s="941"/>
      <c r="G187" s="939"/>
      <c r="H187" s="940"/>
      <c r="I187" s="940"/>
      <c r="J187" s="940"/>
      <c r="K187" s="941"/>
    </row>
    <row r="188" spans="1:11" x14ac:dyDescent="0.25">
      <c r="A188" s="939"/>
      <c r="B188" s="940"/>
      <c r="C188" s="940"/>
      <c r="D188" s="940"/>
      <c r="E188" s="940"/>
      <c r="F188" s="941"/>
      <c r="G188" s="939"/>
      <c r="H188" s="940"/>
      <c r="I188" s="940"/>
      <c r="J188" s="940"/>
      <c r="K188" s="941"/>
    </row>
    <row r="189" spans="1:11" x14ac:dyDescent="0.25">
      <c r="A189" s="939"/>
      <c r="B189" s="940"/>
      <c r="C189" s="940"/>
      <c r="D189" s="940"/>
      <c r="E189" s="940"/>
      <c r="F189" s="941"/>
      <c r="G189" s="939"/>
      <c r="H189" s="940"/>
      <c r="I189" s="940"/>
      <c r="J189" s="940"/>
      <c r="K189" s="941"/>
    </row>
    <row r="190" spans="1:11" x14ac:dyDescent="0.25">
      <c r="A190" s="939"/>
      <c r="B190" s="940"/>
      <c r="C190" s="940"/>
      <c r="D190" s="940"/>
      <c r="E190" s="940"/>
      <c r="F190" s="941"/>
      <c r="G190" s="939"/>
      <c r="H190" s="940"/>
      <c r="I190" s="940"/>
      <c r="J190" s="940"/>
      <c r="K190" s="941"/>
    </row>
    <row r="191" spans="1:11" x14ac:dyDescent="0.25">
      <c r="A191" s="939"/>
      <c r="B191" s="940"/>
      <c r="C191" s="940"/>
      <c r="D191" s="940"/>
      <c r="E191" s="940"/>
      <c r="F191" s="941"/>
      <c r="G191" s="939"/>
      <c r="H191" s="940"/>
      <c r="I191" s="940"/>
      <c r="J191" s="940"/>
      <c r="K191" s="941"/>
    </row>
    <row r="192" spans="1:11" x14ac:dyDescent="0.25">
      <c r="A192" s="939"/>
      <c r="B192" s="940"/>
      <c r="C192" s="940"/>
      <c r="D192" s="940"/>
      <c r="E192" s="940"/>
      <c r="F192" s="941"/>
      <c r="G192" s="939"/>
      <c r="H192" s="940"/>
      <c r="I192" s="940"/>
      <c r="J192" s="940"/>
      <c r="K192" s="941"/>
    </row>
    <row r="193" spans="1:11" x14ac:dyDescent="0.25">
      <c r="A193" s="939"/>
      <c r="B193" s="940"/>
      <c r="C193" s="940"/>
      <c r="D193" s="940"/>
      <c r="E193" s="940"/>
      <c r="F193" s="941"/>
      <c r="G193" s="939"/>
      <c r="H193" s="940"/>
      <c r="I193" s="940"/>
      <c r="J193" s="940"/>
      <c r="K193" s="941"/>
    </row>
    <row r="194" spans="1:11" x14ac:dyDescent="0.25">
      <c r="A194" s="939"/>
      <c r="B194" s="940"/>
      <c r="C194" s="940"/>
      <c r="D194" s="940"/>
      <c r="E194" s="940"/>
      <c r="F194" s="941"/>
      <c r="G194" s="939"/>
      <c r="H194" s="940"/>
      <c r="I194" s="940"/>
      <c r="J194" s="940"/>
      <c r="K194" s="941"/>
    </row>
    <row r="195" spans="1:11" ht="15.75" thickBot="1" x14ac:dyDescent="0.3">
      <c r="A195" s="939"/>
      <c r="B195" s="940"/>
      <c r="C195" s="940"/>
      <c r="D195" s="940"/>
      <c r="E195" s="940"/>
      <c r="F195" s="941"/>
      <c r="G195" s="939"/>
      <c r="H195" s="940"/>
      <c r="I195" s="940"/>
      <c r="J195" s="940"/>
      <c r="K195" s="941"/>
    </row>
    <row r="196" spans="1:11" x14ac:dyDescent="0.25">
      <c r="A196" s="957" t="s">
        <v>995</v>
      </c>
      <c r="B196" s="958"/>
      <c r="C196" s="958"/>
      <c r="D196" s="958"/>
      <c r="E196" s="958"/>
      <c r="F196" s="959"/>
      <c r="G196" s="963" t="s">
        <v>996</v>
      </c>
      <c r="H196" s="964"/>
      <c r="I196" s="964"/>
      <c r="J196" s="964"/>
      <c r="K196" s="965"/>
    </row>
    <row r="197" spans="1:11" ht="15.75" thickBot="1" x14ac:dyDescent="0.3">
      <c r="A197" s="960"/>
      <c r="B197" s="961"/>
      <c r="C197" s="961"/>
      <c r="D197" s="961"/>
      <c r="E197" s="961"/>
      <c r="F197" s="962"/>
      <c r="G197" s="966"/>
      <c r="H197" s="967"/>
      <c r="I197" s="967"/>
      <c r="J197" s="967"/>
      <c r="K197" s="968"/>
    </row>
    <row r="198" spans="1:11" x14ac:dyDescent="0.25">
      <c r="A198" s="954" t="s">
        <v>730</v>
      </c>
      <c r="B198" s="955"/>
      <c r="C198" s="955"/>
      <c r="D198" s="955"/>
      <c r="E198" s="955"/>
      <c r="F198" s="956"/>
      <c r="G198" s="954" t="s">
        <v>731</v>
      </c>
      <c r="H198" s="955"/>
      <c r="I198" s="955"/>
      <c r="J198" s="955"/>
      <c r="K198" s="956"/>
    </row>
    <row r="199" spans="1:11" x14ac:dyDescent="0.25">
      <c r="A199" s="939"/>
      <c r="B199" s="940"/>
      <c r="C199" s="940"/>
      <c r="D199" s="940"/>
      <c r="E199" s="940"/>
      <c r="F199" s="941"/>
      <c r="G199" s="939"/>
      <c r="H199" s="940"/>
      <c r="I199" s="940"/>
      <c r="J199" s="940"/>
      <c r="K199" s="941"/>
    </row>
    <row r="200" spans="1:11" x14ac:dyDescent="0.25">
      <c r="A200" s="939"/>
      <c r="B200" s="940"/>
      <c r="C200" s="940"/>
      <c r="D200" s="940"/>
      <c r="E200" s="940"/>
      <c r="F200" s="941"/>
      <c r="G200" s="939"/>
      <c r="H200" s="940"/>
      <c r="I200" s="940"/>
      <c r="J200" s="940"/>
      <c r="K200" s="941"/>
    </row>
    <row r="201" spans="1:11" x14ac:dyDescent="0.25">
      <c r="A201" s="939"/>
      <c r="B201" s="940"/>
      <c r="C201" s="940"/>
      <c r="D201" s="940"/>
      <c r="E201" s="940"/>
      <c r="F201" s="941"/>
      <c r="G201" s="939"/>
      <c r="H201" s="940"/>
      <c r="I201" s="940"/>
      <c r="J201" s="940"/>
      <c r="K201" s="941"/>
    </row>
    <row r="202" spans="1:11" x14ac:dyDescent="0.25">
      <c r="A202" s="939"/>
      <c r="B202" s="940"/>
      <c r="C202" s="940"/>
      <c r="D202" s="940"/>
      <c r="E202" s="940"/>
      <c r="F202" s="941"/>
      <c r="G202" s="939"/>
      <c r="H202" s="940"/>
      <c r="I202" s="940"/>
      <c r="J202" s="940"/>
      <c r="K202" s="941"/>
    </row>
    <row r="203" spans="1:11" x14ac:dyDescent="0.25">
      <c r="A203" s="939"/>
      <c r="B203" s="940"/>
      <c r="C203" s="940"/>
      <c r="D203" s="940"/>
      <c r="E203" s="940"/>
      <c r="F203" s="941"/>
      <c r="G203" s="939"/>
      <c r="H203" s="940"/>
      <c r="I203" s="940"/>
      <c r="J203" s="940"/>
      <c r="K203" s="941"/>
    </row>
    <row r="204" spans="1:11" x14ac:dyDescent="0.25">
      <c r="A204" s="939"/>
      <c r="B204" s="940"/>
      <c r="C204" s="940"/>
      <c r="D204" s="940"/>
      <c r="E204" s="940"/>
      <c r="F204" s="941"/>
      <c r="G204" s="939"/>
      <c r="H204" s="940"/>
      <c r="I204" s="940"/>
      <c r="J204" s="940"/>
      <c r="K204" s="941"/>
    </row>
    <row r="205" spans="1:11" x14ac:dyDescent="0.25">
      <c r="A205" s="939"/>
      <c r="B205" s="940"/>
      <c r="C205" s="940"/>
      <c r="D205" s="940"/>
      <c r="E205" s="940"/>
      <c r="F205" s="941"/>
      <c r="G205" s="939"/>
      <c r="H205" s="940"/>
      <c r="I205" s="940"/>
      <c r="J205" s="940"/>
      <c r="K205" s="941"/>
    </row>
    <row r="206" spans="1:11" x14ac:dyDescent="0.25">
      <c r="A206" s="939"/>
      <c r="B206" s="940"/>
      <c r="C206" s="940"/>
      <c r="D206" s="940"/>
      <c r="E206" s="940"/>
      <c r="F206" s="941"/>
      <c r="G206" s="939"/>
      <c r="H206" s="940"/>
      <c r="I206" s="940"/>
      <c r="J206" s="940"/>
      <c r="K206" s="941"/>
    </row>
    <row r="207" spans="1:11" x14ac:dyDescent="0.25">
      <c r="A207" s="939"/>
      <c r="B207" s="940"/>
      <c r="C207" s="940"/>
      <c r="D207" s="940"/>
      <c r="E207" s="940"/>
      <c r="F207" s="941"/>
      <c r="G207" s="939"/>
      <c r="H207" s="940"/>
      <c r="I207" s="940"/>
      <c r="J207" s="940"/>
      <c r="K207" s="941"/>
    </row>
    <row r="208" spans="1:11" x14ac:dyDescent="0.25">
      <c r="A208" s="939"/>
      <c r="B208" s="940"/>
      <c r="C208" s="940"/>
      <c r="D208" s="940"/>
      <c r="E208" s="940"/>
      <c r="F208" s="941"/>
      <c r="G208" s="939"/>
      <c r="H208" s="940"/>
      <c r="I208" s="940"/>
      <c r="J208" s="940"/>
      <c r="K208" s="941"/>
    </row>
    <row r="209" spans="1:11" x14ac:dyDescent="0.25">
      <c r="A209" s="939"/>
      <c r="B209" s="940"/>
      <c r="C209" s="940"/>
      <c r="D209" s="940"/>
      <c r="E209" s="940"/>
      <c r="F209" s="941"/>
      <c r="G209" s="939"/>
      <c r="H209" s="940"/>
      <c r="I209" s="940"/>
      <c r="J209" s="940"/>
      <c r="K209" s="941"/>
    </row>
    <row r="210" spans="1:11" x14ac:dyDescent="0.25">
      <c r="A210" s="939"/>
      <c r="B210" s="940"/>
      <c r="C210" s="940"/>
      <c r="D210" s="940"/>
      <c r="E210" s="940"/>
      <c r="F210" s="941"/>
      <c r="G210" s="939"/>
      <c r="H210" s="940"/>
      <c r="I210" s="940"/>
      <c r="J210" s="940"/>
      <c r="K210" s="941"/>
    </row>
    <row r="211" spans="1:11" ht="15.75" thickBot="1" x14ac:dyDescent="0.3">
      <c r="A211" s="939"/>
      <c r="B211" s="940"/>
      <c r="C211" s="940"/>
      <c r="D211" s="940"/>
      <c r="E211" s="940"/>
      <c r="F211" s="941"/>
      <c r="G211" s="939"/>
      <c r="H211" s="940"/>
      <c r="I211" s="940"/>
      <c r="J211" s="940"/>
      <c r="K211" s="941"/>
    </row>
    <row r="212" spans="1:11" x14ac:dyDescent="0.25">
      <c r="A212" s="957" t="s">
        <v>997</v>
      </c>
      <c r="B212" s="958"/>
      <c r="C212" s="958"/>
      <c r="D212" s="958"/>
      <c r="E212" s="958"/>
      <c r="F212" s="959"/>
      <c r="G212" s="963" t="s">
        <v>998</v>
      </c>
      <c r="H212" s="964"/>
      <c r="I212" s="964"/>
      <c r="J212" s="964"/>
      <c r="K212" s="965"/>
    </row>
    <row r="213" spans="1:11" ht="15.75" thickBot="1" x14ac:dyDescent="0.3">
      <c r="A213" s="960"/>
      <c r="B213" s="961"/>
      <c r="C213" s="961"/>
      <c r="D213" s="961"/>
      <c r="E213" s="961"/>
      <c r="F213" s="962"/>
      <c r="G213" s="966"/>
      <c r="H213" s="967"/>
      <c r="I213" s="967"/>
      <c r="J213" s="967"/>
      <c r="K213" s="968"/>
    </row>
    <row r="214" spans="1:11" ht="15" customHeight="1" x14ac:dyDescent="0.25">
      <c r="A214" s="954" t="s">
        <v>730</v>
      </c>
      <c r="B214" s="955"/>
      <c r="C214" s="955"/>
      <c r="D214" s="955"/>
      <c r="E214" s="955"/>
      <c r="F214" s="956"/>
      <c r="G214" s="954" t="s">
        <v>731</v>
      </c>
      <c r="H214" s="955"/>
      <c r="I214" s="955"/>
      <c r="J214" s="955"/>
      <c r="K214" s="956"/>
    </row>
    <row r="215" spans="1:11" ht="15" customHeight="1" x14ac:dyDescent="0.25">
      <c r="A215" s="939"/>
      <c r="B215" s="940"/>
      <c r="C215" s="940"/>
      <c r="D215" s="940"/>
      <c r="E215" s="940"/>
      <c r="F215" s="941"/>
      <c r="G215" s="939"/>
      <c r="H215" s="940"/>
      <c r="I215" s="940"/>
      <c r="J215" s="940"/>
      <c r="K215" s="941"/>
    </row>
    <row r="216" spans="1:11" ht="15" customHeight="1" x14ac:dyDescent="0.25">
      <c r="A216" s="939"/>
      <c r="B216" s="940"/>
      <c r="C216" s="940"/>
      <c r="D216" s="940"/>
      <c r="E216" s="940"/>
      <c r="F216" s="941"/>
      <c r="G216" s="939"/>
      <c r="H216" s="940"/>
      <c r="I216" s="940"/>
      <c r="J216" s="940"/>
      <c r="K216" s="941"/>
    </row>
    <row r="217" spans="1:11" ht="15" customHeight="1" x14ac:dyDescent="0.25">
      <c r="A217" s="939"/>
      <c r="B217" s="940"/>
      <c r="C217" s="940"/>
      <c r="D217" s="940"/>
      <c r="E217" s="940"/>
      <c r="F217" s="941"/>
      <c r="G217" s="939"/>
      <c r="H217" s="940"/>
      <c r="I217" s="940"/>
      <c r="J217" s="940"/>
      <c r="K217" s="941"/>
    </row>
    <row r="218" spans="1:11" ht="15" customHeight="1" x14ac:dyDescent="0.25">
      <c r="A218" s="939"/>
      <c r="B218" s="940"/>
      <c r="C218" s="940"/>
      <c r="D218" s="940"/>
      <c r="E218" s="940"/>
      <c r="F218" s="941"/>
      <c r="G218" s="939"/>
      <c r="H218" s="940"/>
      <c r="I218" s="940"/>
      <c r="J218" s="940"/>
      <c r="K218" s="941"/>
    </row>
    <row r="219" spans="1:11" ht="15" customHeight="1" x14ac:dyDescent="0.25">
      <c r="A219" s="939"/>
      <c r="B219" s="940"/>
      <c r="C219" s="940"/>
      <c r="D219" s="940"/>
      <c r="E219" s="940"/>
      <c r="F219" s="941"/>
      <c r="G219" s="939"/>
      <c r="H219" s="940"/>
      <c r="I219" s="940"/>
      <c r="J219" s="940"/>
      <c r="K219" s="941"/>
    </row>
    <row r="220" spans="1:11" ht="15" customHeight="1" x14ac:dyDescent="0.25">
      <c r="A220" s="939"/>
      <c r="B220" s="940"/>
      <c r="C220" s="940"/>
      <c r="D220" s="940"/>
      <c r="E220" s="940"/>
      <c r="F220" s="941"/>
      <c r="G220" s="939"/>
      <c r="H220" s="940"/>
      <c r="I220" s="940"/>
      <c r="J220" s="940"/>
      <c r="K220" s="941"/>
    </row>
    <row r="221" spans="1:11" ht="15" customHeight="1" x14ac:dyDescent="0.25">
      <c r="A221" s="939"/>
      <c r="B221" s="940"/>
      <c r="C221" s="940"/>
      <c r="D221" s="940"/>
      <c r="E221" s="940"/>
      <c r="F221" s="941"/>
      <c r="G221" s="939"/>
      <c r="H221" s="940"/>
      <c r="I221" s="940"/>
      <c r="J221" s="940"/>
      <c r="K221" s="941"/>
    </row>
    <row r="222" spans="1:11" ht="15" customHeight="1" x14ac:dyDescent="0.25">
      <c r="A222" s="939"/>
      <c r="B222" s="940"/>
      <c r="C222" s="940"/>
      <c r="D222" s="940"/>
      <c r="E222" s="940"/>
      <c r="F222" s="941"/>
      <c r="G222" s="939"/>
      <c r="H222" s="940"/>
      <c r="I222" s="940"/>
      <c r="J222" s="940"/>
      <c r="K222" s="941"/>
    </row>
    <row r="223" spans="1:11" ht="15" customHeight="1" x14ac:dyDescent="0.25">
      <c r="A223" s="939"/>
      <c r="B223" s="940"/>
      <c r="C223" s="940"/>
      <c r="D223" s="940"/>
      <c r="E223" s="940"/>
      <c r="F223" s="941"/>
      <c r="G223" s="939"/>
      <c r="H223" s="940"/>
      <c r="I223" s="940"/>
      <c r="J223" s="940"/>
      <c r="K223" s="941"/>
    </row>
    <row r="224" spans="1:11" ht="15" customHeight="1" x14ac:dyDescent="0.25">
      <c r="A224" s="939"/>
      <c r="B224" s="940"/>
      <c r="C224" s="940"/>
      <c r="D224" s="940"/>
      <c r="E224" s="940"/>
      <c r="F224" s="941"/>
      <c r="G224" s="939"/>
      <c r="H224" s="940"/>
      <c r="I224" s="940"/>
      <c r="J224" s="940"/>
      <c r="K224" s="941"/>
    </row>
    <row r="225" spans="1:11" ht="15" customHeight="1" x14ac:dyDescent="0.25">
      <c r="A225" s="939"/>
      <c r="B225" s="940"/>
      <c r="C225" s="940"/>
      <c r="D225" s="940"/>
      <c r="E225" s="940"/>
      <c r="F225" s="941"/>
      <c r="G225" s="939"/>
      <c r="H225" s="940"/>
      <c r="I225" s="940"/>
      <c r="J225" s="940"/>
      <c r="K225" s="941"/>
    </row>
    <row r="226" spans="1:11" ht="15" customHeight="1" x14ac:dyDescent="0.25">
      <c r="A226" s="939"/>
      <c r="B226" s="940"/>
      <c r="C226" s="940"/>
      <c r="D226" s="940"/>
      <c r="E226" s="940"/>
      <c r="F226" s="941"/>
      <c r="G226" s="939"/>
      <c r="H226" s="940"/>
      <c r="I226" s="940"/>
      <c r="J226" s="940"/>
      <c r="K226" s="941"/>
    </row>
    <row r="227" spans="1:11" ht="15" customHeight="1" thickBot="1" x14ac:dyDescent="0.3">
      <c r="A227" s="939"/>
      <c r="B227" s="940"/>
      <c r="C227" s="940"/>
      <c r="D227" s="940"/>
      <c r="E227" s="940"/>
      <c r="F227" s="941"/>
      <c r="G227" s="939"/>
      <c r="H227" s="940"/>
      <c r="I227" s="940"/>
      <c r="J227" s="940"/>
      <c r="K227" s="941"/>
    </row>
    <row r="228" spans="1:11" ht="15" customHeight="1" x14ac:dyDescent="0.25">
      <c r="A228" s="957" t="s">
        <v>999</v>
      </c>
      <c r="B228" s="958"/>
      <c r="C228" s="958"/>
      <c r="D228" s="958"/>
      <c r="E228" s="958"/>
      <c r="F228" s="959"/>
      <c r="G228" s="963" t="s">
        <v>1000</v>
      </c>
      <c r="H228" s="964"/>
      <c r="I228" s="964"/>
      <c r="J228" s="964"/>
      <c r="K228" s="965"/>
    </row>
    <row r="229" spans="1:11" ht="15" customHeight="1" thickBot="1" x14ac:dyDescent="0.3">
      <c r="A229" s="960"/>
      <c r="B229" s="961"/>
      <c r="C229" s="961"/>
      <c r="D229" s="961"/>
      <c r="E229" s="961"/>
      <c r="F229" s="962"/>
      <c r="G229" s="966"/>
      <c r="H229" s="967"/>
      <c r="I229" s="967"/>
      <c r="J229" s="967"/>
      <c r="K229" s="968"/>
    </row>
    <row r="230" spans="1:11" ht="15" customHeight="1" x14ac:dyDescent="0.25">
      <c r="A230" s="954" t="s">
        <v>730</v>
      </c>
      <c r="B230" s="955"/>
      <c r="C230" s="955"/>
      <c r="D230" s="955"/>
      <c r="E230" s="955"/>
      <c r="F230" s="956"/>
      <c r="G230" s="954" t="s">
        <v>731</v>
      </c>
      <c r="H230" s="955"/>
      <c r="I230" s="955"/>
      <c r="J230" s="955"/>
      <c r="K230" s="956"/>
    </row>
    <row r="231" spans="1:11" ht="15" customHeight="1" x14ac:dyDescent="0.25">
      <c r="A231" s="939"/>
      <c r="B231" s="940"/>
      <c r="C231" s="940"/>
      <c r="D231" s="940"/>
      <c r="E231" s="940"/>
      <c r="F231" s="941"/>
      <c r="G231" s="939"/>
      <c r="H231" s="940"/>
      <c r="I231" s="940"/>
      <c r="J231" s="940"/>
      <c r="K231" s="941"/>
    </row>
    <row r="232" spans="1:11" ht="15" customHeight="1" x14ac:dyDescent="0.25">
      <c r="A232" s="939"/>
      <c r="B232" s="940"/>
      <c r="C232" s="940"/>
      <c r="D232" s="940"/>
      <c r="E232" s="940"/>
      <c r="F232" s="941"/>
      <c r="G232" s="939"/>
      <c r="H232" s="940"/>
      <c r="I232" s="940"/>
      <c r="J232" s="940"/>
      <c r="K232" s="941"/>
    </row>
    <row r="233" spans="1:11" ht="15" customHeight="1" x14ac:dyDescent="0.25">
      <c r="A233" s="939"/>
      <c r="B233" s="940"/>
      <c r="C233" s="940"/>
      <c r="D233" s="940"/>
      <c r="E233" s="940"/>
      <c r="F233" s="941"/>
      <c r="G233" s="939"/>
      <c r="H233" s="940"/>
      <c r="I233" s="940"/>
      <c r="J233" s="940"/>
      <c r="K233" s="941"/>
    </row>
    <row r="234" spans="1:11" ht="15" customHeight="1" x14ac:dyDescent="0.25">
      <c r="A234" s="939"/>
      <c r="B234" s="940"/>
      <c r="C234" s="940"/>
      <c r="D234" s="940"/>
      <c r="E234" s="940"/>
      <c r="F234" s="941"/>
      <c r="G234" s="939"/>
      <c r="H234" s="940"/>
      <c r="I234" s="940"/>
      <c r="J234" s="940"/>
      <c r="K234" s="941"/>
    </row>
    <row r="235" spans="1:11" ht="15" customHeight="1" x14ac:dyDescent="0.25">
      <c r="A235" s="939"/>
      <c r="B235" s="940"/>
      <c r="C235" s="940"/>
      <c r="D235" s="940"/>
      <c r="E235" s="940"/>
      <c r="F235" s="941"/>
      <c r="G235" s="939"/>
      <c r="H235" s="940"/>
      <c r="I235" s="940"/>
      <c r="J235" s="940"/>
      <c r="K235" s="941"/>
    </row>
    <row r="236" spans="1:11" ht="15" customHeight="1" x14ac:dyDescent="0.25">
      <c r="A236" s="939"/>
      <c r="B236" s="940"/>
      <c r="C236" s="940"/>
      <c r="D236" s="940"/>
      <c r="E236" s="940"/>
      <c r="F236" s="941"/>
      <c r="G236" s="939"/>
      <c r="H236" s="940"/>
      <c r="I236" s="940"/>
      <c r="J236" s="940"/>
      <c r="K236" s="941"/>
    </row>
    <row r="237" spans="1:11" ht="15" customHeight="1" x14ac:dyDescent="0.25">
      <c r="A237" s="939"/>
      <c r="B237" s="940"/>
      <c r="C237" s="940"/>
      <c r="D237" s="940"/>
      <c r="E237" s="940"/>
      <c r="F237" s="941"/>
      <c r="G237" s="939"/>
      <c r="H237" s="940"/>
      <c r="I237" s="940"/>
      <c r="J237" s="940"/>
      <c r="K237" s="941"/>
    </row>
    <row r="238" spans="1:11" ht="15" customHeight="1" x14ac:dyDescent="0.25">
      <c r="A238" s="939"/>
      <c r="B238" s="940"/>
      <c r="C238" s="940"/>
      <c r="D238" s="940"/>
      <c r="E238" s="940"/>
      <c r="F238" s="941"/>
      <c r="G238" s="939"/>
      <c r="H238" s="940"/>
      <c r="I238" s="940"/>
      <c r="J238" s="940"/>
      <c r="K238" s="941"/>
    </row>
    <row r="239" spans="1:11" ht="15" customHeight="1" x14ac:dyDescent="0.25">
      <c r="A239" s="939"/>
      <c r="B239" s="940"/>
      <c r="C239" s="940"/>
      <c r="D239" s="940"/>
      <c r="E239" s="940"/>
      <c r="F239" s="941"/>
      <c r="G239" s="939"/>
      <c r="H239" s="940"/>
      <c r="I239" s="940"/>
      <c r="J239" s="940"/>
      <c r="K239" s="941"/>
    </row>
    <row r="240" spans="1:11" ht="15" customHeight="1" x14ac:dyDescent="0.25">
      <c r="A240" s="939"/>
      <c r="B240" s="940"/>
      <c r="C240" s="940"/>
      <c r="D240" s="940"/>
      <c r="E240" s="940"/>
      <c r="F240" s="941"/>
      <c r="G240" s="939"/>
      <c r="H240" s="940"/>
      <c r="I240" s="940"/>
      <c r="J240" s="940"/>
      <c r="K240" s="941"/>
    </row>
    <row r="241" spans="1:11" ht="15" customHeight="1" x14ac:dyDescent="0.25">
      <c r="A241" s="939"/>
      <c r="B241" s="940"/>
      <c r="C241" s="940"/>
      <c r="D241" s="940"/>
      <c r="E241" s="940"/>
      <c r="F241" s="941"/>
      <c r="G241" s="939"/>
      <c r="H241" s="940"/>
      <c r="I241" s="940"/>
      <c r="J241" s="940"/>
      <c r="K241" s="941"/>
    </row>
    <row r="242" spans="1:11" ht="15" customHeight="1" x14ac:dyDescent="0.25">
      <c r="A242" s="939"/>
      <c r="B242" s="940"/>
      <c r="C242" s="940"/>
      <c r="D242" s="940"/>
      <c r="E242" s="940"/>
      <c r="F242" s="941"/>
      <c r="G242" s="939"/>
      <c r="H242" s="940"/>
      <c r="I242" s="940"/>
      <c r="J242" s="940"/>
      <c r="K242" s="941"/>
    </row>
    <row r="243" spans="1:11" ht="15" customHeight="1" thickBot="1" x14ac:dyDescent="0.3">
      <c r="A243" s="939"/>
      <c r="B243" s="940"/>
      <c r="C243" s="940"/>
      <c r="D243" s="940"/>
      <c r="E243" s="940"/>
      <c r="F243" s="941"/>
      <c r="G243" s="939"/>
      <c r="H243" s="940"/>
      <c r="I243" s="940"/>
      <c r="J243" s="940"/>
      <c r="K243" s="941"/>
    </row>
    <row r="244" spans="1:11" ht="15" customHeight="1" x14ac:dyDescent="0.25">
      <c r="A244" s="957" t="s">
        <v>1001</v>
      </c>
      <c r="B244" s="958"/>
      <c r="C244" s="958"/>
      <c r="D244" s="958"/>
      <c r="E244" s="958"/>
      <c r="F244" s="959"/>
      <c r="G244" s="963" t="s">
        <v>1002</v>
      </c>
      <c r="H244" s="964"/>
      <c r="I244" s="964"/>
      <c r="J244" s="964"/>
      <c r="K244" s="965"/>
    </row>
    <row r="245" spans="1:11" ht="15" customHeight="1" thickBot="1" x14ac:dyDescent="0.3">
      <c r="A245" s="960"/>
      <c r="B245" s="961"/>
      <c r="C245" s="961"/>
      <c r="D245" s="961"/>
      <c r="E245" s="961"/>
      <c r="F245" s="962"/>
      <c r="G245" s="966"/>
      <c r="H245" s="967"/>
      <c r="I245" s="967"/>
      <c r="J245" s="967"/>
      <c r="K245" s="968"/>
    </row>
    <row r="246" spans="1:11" x14ac:dyDescent="0.25">
      <c r="A246" s="954" t="s">
        <v>732</v>
      </c>
      <c r="B246" s="955"/>
      <c r="C246" s="955"/>
      <c r="D246" s="955"/>
      <c r="E246" s="955"/>
      <c r="F246" s="956"/>
      <c r="G246" s="954" t="s">
        <v>733</v>
      </c>
      <c r="H246" s="955"/>
      <c r="I246" s="955"/>
      <c r="J246" s="955"/>
      <c r="K246" s="956"/>
    </row>
    <row r="247" spans="1:11" x14ac:dyDescent="0.25">
      <c r="A247" s="939"/>
      <c r="B247" s="940"/>
      <c r="C247" s="940"/>
      <c r="D247" s="940"/>
      <c r="E247" s="940"/>
      <c r="F247" s="941"/>
      <c r="G247" s="939"/>
      <c r="H247" s="940"/>
      <c r="I247" s="940"/>
      <c r="J247" s="940"/>
      <c r="K247" s="941"/>
    </row>
    <row r="248" spans="1:11" x14ac:dyDescent="0.25">
      <c r="A248" s="939"/>
      <c r="B248" s="940"/>
      <c r="C248" s="940"/>
      <c r="D248" s="940"/>
      <c r="E248" s="940"/>
      <c r="F248" s="941"/>
      <c r="G248" s="939"/>
      <c r="H248" s="940"/>
      <c r="I248" s="940"/>
      <c r="J248" s="940"/>
      <c r="K248" s="941"/>
    </row>
    <row r="249" spans="1:11" x14ac:dyDescent="0.25">
      <c r="A249" s="939"/>
      <c r="B249" s="940"/>
      <c r="C249" s="940"/>
      <c r="D249" s="940"/>
      <c r="E249" s="940"/>
      <c r="F249" s="941"/>
      <c r="G249" s="939"/>
      <c r="H249" s="940"/>
      <c r="I249" s="940"/>
      <c r="J249" s="940"/>
      <c r="K249" s="941"/>
    </row>
    <row r="250" spans="1:11" x14ac:dyDescent="0.25">
      <c r="A250" s="939"/>
      <c r="B250" s="940"/>
      <c r="C250" s="940"/>
      <c r="D250" s="940"/>
      <c r="E250" s="940"/>
      <c r="F250" s="941"/>
      <c r="G250" s="939"/>
      <c r="H250" s="940"/>
      <c r="I250" s="940"/>
      <c r="J250" s="940"/>
      <c r="K250" s="941"/>
    </row>
    <row r="251" spans="1:11" x14ac:dyDescent="0.25">
      <c r="A251" s="939"/>
      <c r="B251" s="940"/>
      <c r="C251" s="940"/>
      <c r="D251" s="940"/>
      <c r="E251" s="940"/>
      <c r="F251" s="941"/>
      <c r="G251" s="939"/>
      <c r="H251" s="940"/>
      <c r="I251" s="940"/>
      <c r="J251" s="940"/>
      <c r="K251" s="941"/>
    </row>
    <row r="252" spans="1:11" x14ac:dyDescent="0.25">
      <c r="A252" s="939"/>
      <c r="B252" s="940"/>
      <c r="C252" s="940"/>
      <c r="D252" s="940"/>
      <c r="E252" s="940"/>
      <c r="F252" s="941"/>
      <c r="G252" s="939"/>
      <c r="H252" s="940"/>
      <c r="I252" s="940"/>
      <c r="J252" s="940"/>
      <c r="K252" s="941"/>
    </row>
    <row r="253" spans="1:11" x14ac:dyDescent="0.25">
      <c r="A253" s="939"/>
      <c r="B253" s="940"/>
      <c r="C253" s="940"/>
      <c r="D253" s="940"/>
      <c r="E253" s="940"/>
      <c r="F253" s="941"/>
      <c r="G253" s="939"/>
      <c r="H253" s="940"/>
      <c r="I253" s="940"/>
      <c r="J253" s="940"/>
      <c r="K253" s="941"/>
    </row>
    <row r="254" spans="1:11" x14ac:dyDescent="0.25">
      <c r="A254" s="939"/>
      <c r="B254" s="940"/>
      <c r="C254" s="940"/>
      <c r="D254" s="940"/>
      <c r="E254" s="940"/>
      <c r="F254" s="941"/>
      <c r="G254" s="939"/>
      <c r="H254" s="940"/>
      <c r="I254" s="940"/>
      <c r="J254" s="940"/>
      <c r="K254" s="941"/>
    </row>
    <row r="255" spans="1:11" x14ac:dyDescent="0.25">
      <c r="A255" s="939"/>
      <c r="B255" s="940"/>
      <c r="C255" s="940"/>
      <c r="D255" s="940"/>
      <c r="E255" s="940"/>
      <c r="F255" s="941"/>
      <c r="G255" s="939"/>
      <c r="H255" s="940"/>
      <c r="I255" s="940"/>
      <c r="J255" s="940"/>
      <c r="K255" s="941"/>
    </row>
    <row r="256" spans="1:11" x14ac:dyDescent="0.25">
      <c r="A256" s="939"/>
      <c r="B256" s="940"/>
      <c r="C256" s="940"/>
      <c r="D256" s="940"/>
      <c r="E256" s="940"/>
      <c r="F256" s="941"/>
      <c r="G256" s="939"/>
      <c r="H256" s="940"/>
      <c r="I256" s="940"/>
      <c r="J256" s="940"/>
      <c r="K256" s="941"/>
    </row>
    <row r="257" spans="1:11" x14ac:dyDescent="0.25">
      <c r="A257" s="939"/>
      <c r="B257" s="940"/>
      <c r="C257" s="940"/>
      <c r="D257" s="940"/>
      <c r="E257" s="940"/>
      <c r="F257" s="941"/>
      <c r="G257" s="939"/>
      <c r="H257" s="940"/>
      <c r="I257" s="940"/>
      <c r="J257" s="940"/>
      <c r="K257" s="941"/>
    </row>
    <row r="258" spans="1:11" x14ac:dyDescent="0.25">
      <c r="A258" s="939"/>
      <c r="B258" s="940"/>
      <c r="C258" s="940"/>
      <c r="D258" s="940"/>
      <c r="E258" s="940"/>
      <c r="F258" s="941"/>
      <c r="G258" s="939"/>
      <c r="H258" s="940"/>
      <c r="I258" s="940"/>
      <c r="J258" s="940"/>
      <c r="K258" s="941"/>
    </row>
    <row r="259" spans="1:11" ht="15.75" thickBot="1" x14ac:dyDescent="0.3">
      <c r="A259" s="939"/>
      <c r="B259" s="940"/>
      <c r="C259" s="940"/>
      <c r="D259" s="940"/>
      <c r="E259" s="940"/>
      <c r="F259" s="941"/>
      <c r="G259" s="939"/>
      <c r="H259" s="940"/>
      <c r="I259" s="940"/>
      <c r="J259" s="940"/>
      <c r="K259" s="941"/>
    </row>
    <row r="260" spans="1:11" x14ac:dyDescent="0.25">
      <c r="A260" s="963" t="s">
        <v>844</v>
      </c>
      <c r="B260" s="964"/>
      <c r="C260" s="964"/>
      <c r="D260" s="964"/>
      <c r="E260" s="964"/>
      <c r="F260" s="965"/>
      <c r="G260" s="963" t="s">
        <v>845</v>
      </c>
      <c r="H260" s="964"/>
      <c r="I260" s="964"/>
      <c r="J260" s="964"/>
      <c r="K260" s="965"/>
    </row>
    <row r="261" spans="1:11" ht="15.75" thickBot="1" x14ac:dyDescent="0.3">
      <c r="A261" s="966"/>
      <c r="B261" s="967"/>
      <c r="C261" s="967"/>
      <c r="D261" s="967"/>
      <c r="E261" s="967"/>
      <c r="F261" s="968"/>
      <c r="G261" s="966"/>
      <c r="H261" s="967"/>
      <c r="I261" s="967"/>
      <c r="J261" s="967"/>
      <c r="K261" s="968"/>
    </row>
    <row r="262" spans="1:11" x14ac:dyDescent="0.25">
      <c r="A262" s="939" t="s">
        <v>644</v>
      </c>
      <c r="B262" s="940"/>
      <c r="C262" s="940"/>
      <c r="D262" s="940"/>
      <c r="E262" s="940"/>
      <c r="F262" s="941"/>
      <c r="G262" s="939" t="s">
        <v>645</v>
      </c>
      <c r="H262" s="940"/>
      <c r="I262" s="940"/>
      <c r="J262" s="940"/>
      <c r="K262" s="941"/>
    </row>
    <row r="263" spans="1:11" x14ac:dyDescent="0.25">
      <c r="A263" s="939"/>
      <c r="B263" s="940"/>
      <c r="C263" s="940"/>
      <c r="D263" s="940"/>
      <c r="E263" s="940"/>
      <c r="F263" s="941"/>
      <c r="G263" s="939"/>
      <c r="H263" s="940"/>
      <c r="I263" s="940"/>
      <c r="J263" s="940"/>
      <c r="K263" s="941"/>
    </row>
    <row r="264" spans="1:11" x14ac:dyDescent="0.25">
      <c r="A264" s="939"/>
      <c r="B264" s="940"/>
      <c r="C264" s="940"/>
      <c r="D264" s="940"/>
      <c r="E264" s="940"/>
      <c r="F264" s="941"/>
      <c r="G264" s="939"/>
      <c r="H264" s="940"/>
      <c r="I264" s="940"/>
      <c r="J264" s="940"/>
      <c r="K264" s="941"/>
    </row>
    <row r="265" spans="1:11" x14ac:dyDescent="0.25">
      <c r="A265" s="939"/>
      <c r="B265" s="940"/>
      <c r="C265" s="940"/>
      <c r="D265" s="940"/>
      <c r="E265" s="940"/>
      <c r="F265" s="941"/>
      <c r="G265" s="939"/>
      <c r="H265" s="940"/>
      <c r="I265" s="940"/>
      <c r="J265" s="940"/>
      <c r="K265" s="941"/>
    </row>
    <row r="266" spans="1:11" x14ac:dyDescent="0.25">
      <c r="A266" s="939"/>
      <c r="B266" s="940"/>
      <c r="C266" s="940"/>
      <c r="D266" s="940"/>
      <c r="E266" s="940"/>
      <c r="F266" s="941"/>
      <c r="G266" s="939"/>
      <c r="H266" s="940"/>
      <c r="I266" s="940"/>
      <c r="J266" s="940"/>
      <c r="K266" s="941"/>
    </row>
    <row r="267" spans="1:11" x14ac:dyDescent="0.25">
      <c r="A267" s="939"/>
      <c r="B267" s="940"/>
      <c r="C267" s="940"/>
      <c r="D267" s="940"/>
      <c r="E267" s="940"/>
      <c r="F267" s="941"/>
      <c r="G267" s="939"/>
      <c r="H267" s="940"/>
      <c r="I267" s="940"/>
      <c r="J267" s="940"/>
      <c r="K267" s="941"/>
    </row>
    <row r="268" spans="1:11" x14ac:dyDescent="0.25">
      <c r="A268" s="939"/>
      <c r="B268" s="940"/>
      <c r="C268" s="940"/>
      <c r="D268" s="940"/>
      <c r="E268" s="940"/>
      <c r="F268" s="941"/>
      <c r="G268" s="939"/>
      <c r="H268" s="940"/>
      <c r="I268" s="940"/>
      <c r="J268" s="940"/>
      <c r="K268" s="941"/>
    </row>
    <row r="269" spans="1:11" x14ac:dyDescent="0.25">
      <c r="A269" s="939"/>
      <c r="B269" s="940"/>
      <c r="C269" s="940"/>
      <c r="D269" s="940"/>
      <c r="E269" s="940"/>
      <c r="F269" s="941"/>
      <c r="G269" s="939"/>
      <c r="H269" s="940"/>
      <c r="I269" s="940"/>
      <c r="J269" s="940"/>
      <c r="K269" s="941"/>
    </row>
    <row r="270" spans="1:11" x14ac:dyDescent="0.25">
      <c r="A270" s="939"/>
      <c r="B270" s="940"/>
      <c r="C270" s="940"/>
      <c r="D270" s="940"/>
      <c r="E270" s="940"/>
      <c r="F270" s="941"/>
      <c r="G270" s="939"/>
      <c r="H270" s="940"/>
      <c r="I270" s="940"/>
      <c r="J270" s="940"/>
      <c r="K270" s="941"/>
    </row>
    <row r="271" spans="1:11" x14ac:dyDescent="0.25">
      <c r="A271" s="939"/>
      <c r="B271" s="940"/>
      <c r="C271" s="940"/>
      <c r="D271" s="940"/>
      <c r="E271" s="940"/>
      <c r="F271" s="941"/>
      <c r="G271" s="939"/>
      <c r="H271" s="940"/>
      <c r="I271" s="940"/>
      <c r="J271" s="940"/>
      <c r="K271" s="941"/>
    </row>
    <row r="272" spans="1:11" x14ac:dyDescent="0.25">
      <c r="A272" s="939"/>
      <c r="B272" s="940"/>
      <c r="C272" s="940"/>
      <c r="D272" s="940"/>
      <c r="E272" s="940"/>
      <c r="F272" s="941"/>
      <c r="G272" s="939"/>
      <c r="H272" s="940"/>
      <c r="I272" s="940"/>
      <c r="J272" s="940"/>
      <c r="K272" s="941"/>
    </row>
    <row r="273" spans="1:11" x14ac:dyDescent="0.25">
      <c r="A273" s="939"/>
      <c r="B273" s="940"/>
      <c r="C273" s="940"/>
      <c r="D273" s="940"/>
      <c r="E273" s="940"/>
      <c r="F273" s="941"/>
      <c r="G273" s="939"/>
      <c r="H273" s="940"/>
      <c r="I273" s="940"/>
      <c r="J273" s="940"/>
      <c r="K273" s="941"/>
    </row>
    <row r="274" spans="1:11" x14ac:dyDescent="0.25">
      <c r="A274" s="939"/>
      <c r="B274" s="940"/>
      <c r="C274" s="940"/>
      <c r="D274" s="940"/>
      <c r="E274" s="940"/>
      <c r="F274" s="941"/>
      <c r="G274" s="939"/>
      <c r="H274" s="940"/>
      <c r="I274" s="940"/>
      <c r="J274" s="940"/>
      <c r="K274" s="941"/>
    </row>
    <row r="275" spans="1:11" ht="15.75" thickBot="1" x14ac:dyDescent="0.3">
      <c r="A275" s="939"/>
      <c r="B275" s="940"/>
      <c r="C275" s="940"/>
      <c r="D275" s="940"/>
      <c r="E275" s="940"/>
      <c r="F275" s="941"/>
      <c r="G275" s="939"/>
      <c r="H275" s="940"/>
      <c r="I275" s="940"/>
      <c r="J275" s="940"/>
      <c r="K275" s="941"/>
    </row>
    <row r="276" spans="1:11" x14ac:dyDescent="0.25">
      <c r="A276" s="957" t="s">
        <v>846</v>
      </c>
      <c r="B276" s="958"/>
      <c r="C276" s="958"/>
      <c r="D276" s="958"/>
      <c r="E276" s="958"/>
      <c r="F276" s="959"/>
      <c r="G276" s="963" t="s">
        <v>847</v>
      </c>
      <c r="H276" s="964"/>
      <c r="I276" s="964"/>
      <c r="J276" s="964"/>
      <c r="K276" s="965"/>
    </row>
    <row r="277" spans="1:11" ht="15.75" thickBot="1" x14ac:dyDescent="0.3">
      <c r="A277" s="960"/>
      <c r="B277" s="961"/>
      <c r="C277" s="961"/>
      <c r="D277" s="961"/>
      <c r="E277" s="961"/>
      <c r="F277" s="962"/>
      <c r="G277" s="966"/>
      <c r="H277" s="967"/>
      <c r="I277" s="967"/>
      <c r="J277" s="967"/>
      <c r="K277" s="968"/>
    </row>
    <row r="278" spans="1:11" x14ac:dyDescent="0.25">
      <c r="A278" s="954" t="s">
        <v>730</v>
      </c>
      <c r="B278" s="955"/>
      <c r="C278" s="955"/>
      <c r="D278" s="955"/>
      <c r="E278" s="955"/>
      <c r="F278" s="956"/>
      <c r="G278" s="954" t="s">
        <v>731</v>
      </c>
      <c r="H278" s="955"/>
      <c r="I278" s="955"/>
      <c r="J278" s="955"/>
      <c r="K278" s="956"/>
    </row>
    <row r="279" spans="1:11" x14ac:dyDescent="0.25">
      <c r="A279" s="939"/>
      <c r="B279" s="940"/>
      <c r="C279" s="940"/>
      <c r="D279" s="940"/>
      <c r="E279" s="940"/>
      <c r="F279" s="941"/>
      <c r="G279" s="939"/>
      <c r="H279" s="940"/>
      <c r="I279" s="940"/>
      <c r="J279" s="940"/>
      <c r="K279" s="941"/>
    </row>
    <row r="280" spans="1:11" x14ac:dyDescent="0.25">
      <c r="A280" s="939"/>
      <c r="B280" s="940"/>
      <c r="C280" s="940"/>
      <c r="D280" s="940"/>
      <c r="E280" s="940"/>
      <c r="F280" s="941"/>
      <c r="G280" s="939"/>
      <c r="H280" s="940"/>
      <c r="I280" s="940"/>
      <c r="J280" s="940"/>
      <c r="K280" s="941"/>
    </row>
    <row r="281" spans="1:11" x14ac:dyDescent="0.25">
      <c r="A281" s="939"/>
      <c r="B281" s="940"/>
      <c r="C281" s="940"/>
      <c r="D281" s="940"/>
      <c r="E281" s="940"/>
      <c r="F281" s="941"/>
      <c r="G281" s="939"/>
      <c r="H281" s="940"/>
      <c r="I281" s="940"/>
      <c r="J281" s="940"/>
      <c r="K281" s="941"/>
    </row>
    <row r="282" spans="1:11" x14ac:dyDescent="0.25">
      <c r="A282" s="939"/>
      <c r="B282" s="940"/>
      <c r="C282" s="940"/>
      <c r="D282" s="940"/>
      <c r="E282" s="940"/>
      <c r="F282" s="941"/>
      <c r="G282" s="939"/>
      <c r="H282" s="940"/>
      <c r="I282" s="940"/>
      <c r="J282" s="940"/>
      <c r="K282" s="941"/>
    </row>
    <row r="283" spans="1:11" x14ac:dyDescent="0.25">
      <c r="A283" s="939"/>
      <c r="B283" s="940"/>
      <c r="C283" s="940"/>
      <c r="D283" s="940"/>
      <c r="E283" s="940"/>
      <c r="F283" s="941"/>
      <c r="G283" s="939"/>
      <c r="H283" s="940"/>
      <c r="I283" s="940"/>
      <c r="J283" s="940"/>
      <c r="K283" s="941"/>
    </row>
    <row r="284" spans="1:11" x14ac:dyDescent="0.25">
      <c r="A284" s="939"/>
      <c r="B284" s="940"/>
      <c r="C284" s="940"/>
      <c r="D284" s="940"/>
      <c r="E284" s="940"/>
      <c r="F284" s="941"/>
      <c r="G284" s="939"/>
      <c r="H284" s="940"/>
      <c r="I284" s="940"/>
      <c r="J284" s="940"/>
      <c r="K284" s="941"/>
    </row>
    <row r="285" spans="1:11" x14ac:dyDescent="0.25">
      <c r="A285" s="939"/>
      <c r="B285" s="940"/>
      <c r="C285" s="940"/>
      <c r="D285" s="940"/>
      <c r="E285" s="940"/>
      <c r="F285" s="941"/>
      <c r="G285" s="939"/>
      <c r="H285" s="940"/>
      <c r="I285" s="940"/>
      <c r="J285" s="940"/>
      <c r="K285" s="941"/>
    </row>
    <row r="286" spans="1:11" x14ac:dyDescent="0.25">
      <c r="A286" s="939"/>
      <c r="B286" s="940"/>
      <c r="C286" s="940"/>
      <c r="D286" s="940"/>
      <c r="E286" s="940"/>
      <c r="F286" s="941"/>
      <c r="G286" s="939"/>
      <c r="H286" s="940"/>
      <c r="I286" s="940"/>
      <c r="J286" s="940"/>
      <c r="K286" s="941"/>
    </row>
    <row r="287" spans="1:11" x14ac:dyDescent="0.25">
      <c r="A287" s="939"/>
      <c r="B287" s="940"/>
      <c r="C287" s="940"/>
      <c r="D287" s="940"/>
      <c r="E287" s="940"/>
      <c r="F287" s="941"/>
      <c r="G287" s="939"/>
      <c r="H287" s="940"/>
      <c r="I287" s="940"/>
      <c r="J287" s="940"/>
      <c r="K287" s="941"/>
    </row>
    <row r="288" spans="1:11" x14ac:dyDescent="0.25">
      <c r="A288" s="939"/>
      <c r="B288" s="940"/>
      <c r="C288" s="940"/>
      <c r="D288" s="940"/>
      <c r="E288" s="940"/>
      <c r="F288" s="941"/>
      <c r="G288" s="939"/>
      <c r="H288" s="940"/>
      <c r="I288" s="940"/>
      <c r="J288" s="940"/>
      <c r="K288" s="941"/>
    </row>
    <row r="289" spans="1:11" x14ac:dyDescent="0.25">
      <c r="A289" s="939"/>
      <c r="B289" s="940"/>
      <c r="C289" s="940"/>
      <c r="D289" s="940"/>
      <c r="E289" s="940"/>
      <c r="F289" s="941"/>
      <c r="G289" s="939"/>
      <c r="H289" s="940"/>
      <c r="I289" s="940"/>
      <c r="J289" s="940"/>
      <c r="K289" s="941"/>
    </row>
    <row r="290" spans="1:11" x14ac:dyDescent="0.25">
      <c r="A290" s="939"/>
      <c r="B290" s="940"/>
      <c r="C290" s="940"/>
      <c r="D290" s="940"/>
      <c r="E290" s="940"/>
      <c r="F290" s="941"/>
      <c r="G290" s="939"/>
      <c r="H290" s="940"/>
      <c r="I290" s="940"/>
      <c r="J290" s="940"/>
      <c r="K290" s="941"/>
    </row>
    <row r="291" spans="1:11" ht="15.75" thickBot="1" x14ac:dyDescent="0.3">
      <c r="A291" s="939"/>
      <c r="B291" s="940"/>
      <c r="C291" s="940"/>
      <c r="D291" s="940"/>
      <c r="E291" s="940"/>
      <c r="F291" s="941"/>
      <c r="G291" s="939"/>
      <c r="H291" s="940"/>
      <c r="I291" s="940"/>
      <c r="J291" s="940"/>
      <c r="K291" s="941"/>
    </row>
    <row r="292" spans="1:11" x14ac:dyDescent="0.25">
      <c r="A292" s="957" t="s">
        <v>798</v>
      </c>
      <c r="B292" s="958"/>
      <c r="C292" s="958"/>
      <c r="D292" s="958"/>
      <c r="E292" s="958"/>
      <c r="F292" s="959"/>
      <c r="G292" s="963" t="s">
        <v>814</v>
      </c>
      <c r="H292" s="964"/>
      <c r="I292" s="964"/>
      <c r="J292" s="964"/>
      <c r="K292" s="965"/>
    </row>
    <row r="293" spans="1:11" ht="15.75" thickBot="1" x14ac:dyDescent="0.3">
      <c r="A293" s="960"/>
      <c r="B293" s="961"/>
      <c r="C293" s="961"/>
      <c r="D293" s="961"/>
      <c r="E293" s="961"/>
      <c r="F293" s="962"/>
      <c r="G293" s="966"/>
      <c r="H293" s="967"/>
      <c r="I293" s="967"/>
      <c r="J293" s="967"/>
      <c r="K293" s="968"/>
    </row>
    <row r="294" spans="1:11" x14ac:dyDescent="0.25">
      <c r="A294" s="954" t="s">
        <v>732</v>
      </c>
      <c r="B294" s="955"/>
      <c r="C294" s="955"/>
      <c r="D294" s="955"/>
      <c r="E294" s="955"/>
      <c r="F294" s="956"/>
      <c r="G294" s="954" t="s">
        <v>733</v>
      </c>
      <c r="H294" s="955"/>
      <c r="I294" s="955"/>
      <c r="J294" s="955"/>
      <c r="K294" s="956"/>
    </row>
    <row r="295" spans="1:11" x14ac:dyDescent="0.25">
      <c r="A295" s="939"/>
      <c r="B295" s="940"/>
      <c r="C295" s="940"/>
      <c r="D295" s="940"/>
      <c r="E295" s="940"/>
      <c r="F295" s="941"/>
      <c r="G295" s="939"/>
      <c r="H295" s="940"/>
      <c r="I295" s="940"/>
      <c r="J295" s="940"/>
      <c r="K295" s="941"/>
    </row>
    <row r="296" spans="1:11" x14ac:dyDescent="0.25">
      <c r="A296" s="939"/>
      <c r="B296" s="940"/>
      <c r="C296" s="940"/>
      <c r="D296" s="940"/>
      <c r="E296" s="940"/>
      <c r="F296" s="941"/>
      <c r="G296" s="939"/>
      <c r="H296" s="940"/>
      <c r="I296" s="940"/>
      <c r="J296" s="940"/>
      <c r="K296" s="941"/>
    </row>
    <row r="297" spans="1:11" x14ac:dyDescent="0.25">
      <c r="A297" s="939"/>
      <c r="B297" s="940"/>
      <c r="C297" s="940"/>
      <c r="D297" s="940"/>
      <c r="E297" s="940"/>
      <c r="F297" s="941"/>
      <c r="G297" s="939"/>
      <c r="H297" s="940"/>
      <c r="I297" s="940"/>
      <c r="J297" s="940"/>
      <c r="K297" s="941"/>
    </row>
    <row r="298" spans="1:11" x14ac:dyDescent="0.25">
      <c r="A298" s="939"/>
      <c r="B298" s="940"/>
      <c r="C298" s="940"/>
      <c r="D298" s="940"/>
      <c r="E298" s="940"/>
      <c r="F298" s="941"/>
      <c r="G298" s="939"/>
      <c r="H298" s="940"/>
      <c r="I298" s="940"/>
      <c r="J298" s="940"/>
      <c r="K298" s="941"/>
    </row>
    <row r="299" spans="1:11" x14ac:dyDescent="0.25">
      <c r="A299" s="939"/>
      <c r="B299" s="940"/>
      <c r="C299" s="940"/>
      <c r="D299" s="940"/>
      <c r="E299" s="940"/>
      <c r="F299" s="941"/>
      <c r="G299" s="939"/>
      <c r="H299" s="940"/>
      <c r="I299" s="940"/>
      <c r="J299" s="940"/>
      <c r="K299" s="941"/>
    </row>
    <row r="300" spans="1:11" x14ac:dyDescent="0.25">
      <c r="A300" s="939"/>
      <c r="B300" s="940"/>
      <c r="C300" s="940"/>
      <c r="D300" s="940"/>
      <c r="E300" s="940"/>
      <c r="F300" s="941"/>
      <c r="G300" s="939"/>
      <c r="H300" s="940"/>
      <c r="I300" s="940"/>
      <c r="J300" s="940"/>
      <c r="K300" s="941"/>
    </row>
    <row r="301" spans="1:11" x14ac:dyDescent="0.25">
      <c r="A301" s="939"/>
      <c r="B301" s="940"/>
      <c r="C301" s="940"/>
      <c r="D301" s="940"/>
      <c r="E301" s="940"/>
      <c r="F301" s="941"/>
      <c r="G301" s="939"/>
      <c r="H301" s="940"/>
      <c r="I301" s="940"/>
      <c r="J301" s="940"/>
      <c r="K301" s="941"/>
    </row>
    <row r="302" spans="1:11" x14ac:dyDescent="0.25">
      <c r="A302" s="939"/>
      <c r="B302" s="940"/>
      <c r="C302" s="940"/>
      <c r="D302" s="940"/>
      <c r="E302" s="940"/>
      <c r="F302" s="941"/>
      <c r="G302" s="939"/>
      <c r="H302" s="940"/>
      <c r="I302" s="940"/>
      <c r="J302" s="940"/>
      <c r="K302" s="941"/>
    </row>
    <row r="303" spans="1:11" x14ac:dyDescent="0.25">
      <c r="A303" s="939"/>
      <c r="B303" s="940"/>
      <c r="C303" s="940"/>
      <c r="D303" s="940"/>
      <c r="E303" s="940"/>
      <c r="F303" s="941"/>
      <c r="G303" s="939"/>
      <c r="H303" s="940"/>
      <c r="I303" s="940"/>
      <c r="J303" s="940"/>
      <c r="K303" s="941"/>
    </row>
    <row r="304" spans="1:11" x14ac:dyDescent="0.25">
      <c r="A304" s="939"/>
      <c r="B304" s="940"/>
      <c r="C304" s="940"/>
      <c r="D304" s="940"/>
      <c r="E304" s="940"/>
      <c r="F304" s="941"/>
      <c r="G304" s="939"/>
      <c r="H304" s="940"/>
      <c r="I304" s="940"/>
      <c r="J304" s="940"/>
      <c r="K304" s="941"/>
    </row>
    <row r="305" spans="1:11" x14ac:dyDescent="0.25">
      <c r="A305" s="939"/>
      <c r="B305" s="940"/>
      <c r="C305" s="940"/>
      <c r="D305" s="940"/>
      <c r="E305" s="940"/>
      <c r="F305" s="941"/>
      <c r="G305" s="939"/>
      <c r="H305" s="940"/>
      <c r="I305" s="940"/>
      <c r="J305" s="940"/>
      <c r="K305" s="941"/>
    </row>
    <row r="306" spans="1:11" x14ac:dyDescent="0.25">
      <c r="A306" s="939"/>
      <c r="B306" s="940"/>
      <c r="C306" s="940"/>
      <c r="D306" s="940"/>
      <c r="E306" s="940"/>
      <c r="F306" s="941"/>
      <c r="G306" s="939"/>
      <c r="H306" s="940"/>
      <c r="I306" s="940"/>
      <c r="J306" s="940"/>
      <c r="K306" s="941"/>
    </row>
    <row r="307" spans="1:11" ht="15.75" thickBot="1" x14ac:dyDescent="0.3">
      <c r="A307" s="939"/>
      <c r="B307" s="940"/>
      <c r="C307" s="940"/>
      <c r="D307" s="940"/>
      <c r="E307" s="940"/>
      <c r="F307" s="941"/>
      <c r="G307" s="939"/>
      <c r="H307" s="940"/>
      <c r="I307" s="940"/>
      <c r="J307" s="940"/>
      <c r="K307" s="941"/>
    </row>
    <row r="308" spans="1:11" x14ac:dyDescent="0.25">
      <c r="A308" s="963" t="s">
        <v>834</v>
      </c>
      <c r="B308" s="964"/>
      <c r="C308" s="964"/>
      <c r="D308" s="964"/>
      <c r="E308" s="964"/>
      <c r="F308" s="965"/>
      <c r="G308" s="963" t="s">
        <v>835</v>
      </c>
      <c r="H308" s="964"/>
      <c r="I308" s="964"/>
      <c r="J308" s="964"/>
      <c r="K308" s="965"/>
    </row>
    <row r="309" spans="1:11" ht="15.75" thickBot="1" x14ac:dyDescent="0.3">
      <c r="A309" s="966"/>
      <c r="B309" s="967"/>
      <c r="C309" s="967"/>
      <c r="D309" s="967"/>
      <c r="E309" s="967"/>
      <c r="F309" s="968"/>
      <c r="G309" s="966"/>
      <c r="H309" s="967"/>
      <c r="I309" s="967"/>
      <c r="J309" s="967"/>
      <c r="K309" s="968"/>
    </row>
    <row r="310" spans="1:11" x14ac:dyDescent="0.25">
      <c r="A310" s="939"/>
      <c r="B310" s="940"/>
      <c r="C310" s="940"/>
      <c r="D310" s="940"/>
      <c r="E310" s="940"/>
      <c r="F310" s="941"/>
      <c r="G310" s="939" t="s">
        <v>645</v>
      </c>
      <c r="H310" s="940"/>
      <c r="I310" s="940"/>
      <c r="J310" s="940"/>
      <c r="K310" s="941"/>
    </row>
    <row r="311" spans="1:11" x14ac:dyDescent="0.25">
      <c r="A311" s="939"/>
      <c r="B311" s="940"/>
      <c r="C311" s="940"/>
      <c r="D311" s="940"/>
      <c r="E311" s="940"/>
      <c r="F311" s="941"/>
      <c r="G311" s="939"/>
      <c r="H311" s="940"/>
      <c r="I311" s="940"/>
      <c r="J311" s="940"/>
      <c r="K311" s="941"/>
    </row>
    <row r="312" spans="1:11" x14ac:dyDescent="0.25">
      <c r="A312" s="939"/>
      <c r="B312" s="940"/>
      <c r="C312" s="940"/>
      <c r="D312" s="940"/>
      <c r="E312" s="940"/>
      <c r="F312" s="941"/>
      <c r="G312" s="939"/>
      <c r="H312" s="940"/>
      <c r="I312" s="940"/>
      <c r="J312" s="940"/>
      <c r="K312" s="941"/>
    </row>
    <row r="313" spans="1:11" x14ac:dyDescent="0.25">
      <c r="A313" s="939"/>
      <c r="B313" s="940"/>
      <c r="C313" s="940"/>
      <c r="D313" s="940"/>
      <c r="E313" s="940"/>
      <c r="F313" s="941"/>
      <c r="G313" s="939"/>
      <c r="H313" s="940"/>
      <c r="I313" s="940"/>
      <c r="J313" s="940"/>
      <c r="K313" s="941"/>
    </row>
    <row r="314" spans="1:11" x14ac:dyDescent="0.25">
      <c r="A314" s="939"/>
      <c r="B314" s="940"/>
      <c r="C314" s="940"/>
      <c r="D314" s="940"/>
      <c r="E314" s="940"/>
      <c r="F314" s="941"/>
      <c r="G314" s="939"/>
      <c r="H314" s="940"/>
      <c r="I314" s="940"/>
      <c r="J314" s="940"/>
      <c r="K314" s="941"/>
    </row>
    <row r="315" spans="1:11" x14ac:dyDescent="0.25">
      <c r="A315" s="939"/>
      <c r="B315" s="940"/>
      <c r="C315" s="940"/>
      <c r="D315" s="940"/>
      <c r="E315" s="940"/>
      <c r="F315" s="941"/>
      <c r="G315" s="939"/>
      <c r="H315" s="940"/>
      <c r="I315" s="940"/>
      <c r="J315" s="940"/>
      <c r="K315" s="941"/>
    </row>
    <row r="316" spans="1:11" x14ac:dyDescent="0.25">
      <c r="A316" s="939"/>
      <c r="B316" s="940"/>
      <c r="C316" s="940"/>
      <c r="D316" s="940"/>
      <c r="E316" s="940"/>
      <c r="F316" s="941"/>
      <c r="G316" s="939"/>
      <c r="H316" s="940"/>
      <c r="I316" s="940"/>
      <c r="J316" s="940"/>
      <c r="K316" s="941"/>
    </row>
    <row r="317" spans="1:11" x14ac:dyDescent="0.25">
      <c r="A317" s="939"/>
      <c r="B317" s="940"/>
      <c r="C317" s="940"/>
      <c r="D317" s="940"/>
      <c r="E317" s="940"/>
      <c r="F317" s="941"/>
      <c r="G317" s="939"/>
      <c r="H317" s="940"/>
      <c r="I317" s="940"/>
      <c r="J317" s="940"/>
      <c r="K317" s="941"/>
    </row>
    <row r="318" spans="1:11" x14ac:dyDescent="0.25">
      <c r="A318" s="939"/>
      <c r="B318" s="940"/>
      <c r="C318" s="940"/>
      <c r="D318" s="940"/>
      <c r="E318" s="940"/>
      <c r="F318" s="941"/>
      <c r="G318" s="939"/>
      <c r="H318" s="940"/>
      <c r="I318" s="940"/>
      <c r="J318" s="940"/>
      <c r="K318" s="941"/>
    </row>
    <row r="319" spans="1:11" x14ac:dyDescent="0.25">
      <c r="A319" s="939"/>
      <c r="B319" s="940"/>
      <c r="C319" s="940"/>
      <c r="D319" s="940"/>
      <c r="E319" s="940"/>
      <c r="F319" s="941"/>
      <c r="G319" s="939"/>
      <c r="H319" s="940"/>
      <c r="I319" s="940"/>
      <c r="J319" s="940"/>
      <c r="K319" s="941"/>
    </row>
    <row r="320" spans="1:11" x14ac:dyDescent="0.25">
      <c r="A320" s="939"/>
      <c r="B320" s="940"/>
      <c r="C320" s="940"/>
      <c r="D320" s="940"/>
      <c r="E320" s="940"/>
      <c r="F320" s="941"/>
      <c r="G320" s="939"/>
      <c r="H320" s="940"/>
      <c r="I320" s="940"/>
      <c r="J320" s="940"/>
      <c r="K320" s="941"/>
    </row>
    <row r="321" spans="1:11" x14ac:dyDescent="0.25">
      <c r="A321" s="939"/>
      <c r="B321" s="940"/>
      <c r="C321" s="940"/>
      <c r="D321" s="940"/>
      <c r="E321" s="940"/>
      <c r="F321" s="941"/>
      <c r="G321" s="939"/>
      <c r="H321" s="940"/>
      <c r="I321" s="940"/>
      <c r="J321" s="940"/>
      <c r="K321" s="941"/>
    </row>
    <row r="322" spans="1:11" x14ac:dyDescent="0.25">
      <c r="A322" s="939"/>
      <c r="B322" s="940"/>
      <c r="C322" s="940"/>
      <c r="D322" s="940"/>
      <c r="E322" s="940"/>
      <c r="F322" s="941"/>
      <c r="G322" s="939"/>
      <c r="H322" s="940"/>
      <c r="I322" s="940"/>
      <c r="J322" s="940"/>
      <c r="K322" s="941"/>
    </row>
    <row r="323" spans="1:11" ht="15.75" thickBot="1" x14ac:dyDescent="0.3">
      <c r="A323" s="939"/>
      <c r="B323" s="940"/>
      <c r="C323" s="940"/>
      <c r="D323" s="940"/>
      <c r="E323" s="940"/>
      <c r="F323" s="941"/>
      <c r="G323" s="939"/>
      <c r="H323" s="940"/>
      <c r="I323" s="940"/>
      <c r="J323" s="940"/>
      <c r="K323" s="941"/>
    </row>
    <row r="324" spans="1:11" x14ac:dyDescent="0.25">
      <c r="A324" s="957" t="s">
        <v>1003</v>
      </c>
      <c r="B324" s="958"/>
      <c r="C324" s="958"/>
      <c r="D324" s="958"/>
      <c r="E324" s="958"/>
      <c r="F324" s="959"/>
      <c r="G324" s="963" t="s">
        <v>1003</v>
      </c>
      <c r="H324" s="964"/>
      <c r="I324" s="964"/>
      <c r="J324" s="964"/>
      <c r="K324" s="965"/>
    </row>
    <row r="325" spans="1:11" ht="15.75" thickBot="1" x14ac:dyDescent="0.3">
      <c r="A325" s="960"/>
      <c r="B325" s="961"/>
      <c r="C325" s="961"/>
      <c r="D325" s="961"/>
      <c r="E325" s="961"/>
      <c r="F325" s="962"/>
      <c r="G325" s="966"/>
      <c r="H325" s="967"/>
      <c r="I325" s="967"/>
      <c r="J325" s="967"/>
      <c r="K325" s="968"/>
    </row>
    <row r="326" spans="1:11" x14ac:dyDescent="0.25">
      <c r="A326" s="954" t="s">
        <v>730</v>
      </c>
      <c r="B326" s="955"/>
      <c r="C326" s="955"/>
      <c r="D326" s="955"/>
      <c r="E326" s="955"/>
      <c r="F326" s="956"/>
      <c r="G326" s="954"/>
      <c r="H326" s="955"/>
      <c r="I326" s="955"/>
      <c r="J326" s="955"/>
      <c r="K326" s="956"/>
    </row>
    <row r="327" spans="1:11" x14ac:dyDescent="0.25">
      <c r="A327" s="939"/>
      <c r="B327" s="940"/>
      <c r="C327" s="940"/>
      <c r="D327" s="940"/>
      <c r="E327" s="940"/>
      <c r="F327" s="941"/>
      <c r="G327" s="939"/>
      <c r="H327" s="940"/>
      <c r="I327" s="940"/>
      <c r="J327" s="940"/>
      <c r="K327" s="941"/>
    </row>
    <row r="328" spans="1:11" x14ac:dyDescent="0.25">
      <c r="A328" s="939"/>
      <c r="B328" s="940"/>
      <c r="C328" s="940"/>
      <c r="D328" s="940"/>
      <c r="E328" s="940"/>
      <c r="F328" s="941"/>
      <c r="G328" s="939"/>
      <c r="H328" s="940"/>
      <c r="I328" s="940"/>
      <c r="J328" s="940"/>
      <c r="K328" s="941"/>
    </row>
    <row r="329" spans="1:11" x14ac:dyDescent="0.25">
      <c r="A329" s="939"/>
      <c r="B329" s="940"/>
      <c r="C329" s="940"/>
      <c r="D329" s="940"/>
      <c r="E329" s="940"/>
      <c r="F329" s="941"/>
      <c r="G329" s="939"/>
      <c r="H329" s="940"/>
      <c r="I329" s="940"/>
      <c r="J329" s="940"/>
      <c r="K329" s="941"/>
    </row>
    <row r="330" spans="1:11" x14ac:dyDescent="0.25">
      <c r="A330" s="939"/>
      <c r="B330" s="940"/>
      <c r="C330" s="940"/>
      <c r="D330" s="940"/>
      <c r="E330" s="940"/>
      <c r="F330" s="941"/>
      <c r="G330" s="939"/>
      <c r="H330" s="940"/>
      <c r="I330" s="940"/>
      <c r="J330" s="940"/>
      <c r="K330" s="941"/>
    </row>
    <row r="331" spans="1:11" x14ac:dyDescent="0.25">
      <c r="A331" s="939"/>
      <c r="B331" s="940"/>
      <c r="C331" s="940"/>
      <c r="D331" s="940"/>
      <c r="E331" s="940"/>
      <c r="F331" s="941"/>
      <c r="G331" s="939"/>
      <c r="H331" s="940"/>
      <c r="I331" s="940"/>
      <c r="J331" s="940"/>
      <c r="K331" s="941"/>
    </row>
    <row r="332" spans="1:11" x14ac:dyDescent="0.25">
      <c r="A332" s="939"/>
      <c r="B332" s="940"/>
      <c r="C332" s="940"/>
      <c r="D332" s="940"/>
      <c r="E332" s="940"/>
      <c r="F332" s="941"/>
      <c r="G332" s="939"/>
      <c r="H332" s="940"/>
      <c r="I332" s="940"/>
      <c r="J332" s="940"/>
      <c r="K332" s="941"/>
    </row>
    <row r="333" spans="1:11" x14ac:dyDescent="0.25">
      <c r="A333" s="939"/>
      <c r="B333" s="940"/>
      <c r="C333" s="940"/>
      <c r="D333" s="940"/>
      <c r="E333" s="940"/>
      <c r="F333" s="941"/>
      <c r="G333" s="939"/>
      <c r="H333" s="940"/>
      <c r="I333" s="940"/>
      <c r="J333" s="940"/>
      <c r="K333" s="941"/>
    </row>
    <row r="334" spans="1:11" x14ac:dyDescent="0.25">
      <c r="A334" s="939"/>
      <c r="B334" s="940"/>
      <c r="C334" s="940"/>
      <c r="D334" s="940"/>
      <c r="E334" s="940"/>
      <c r="F334" s="941"/>
      <c r="G334" s="939"/>
      <c r="H334" s="940"/>
      <c r="I334" s="940"/>
      <c r="J334" s="940"/>
      <c r="K334" s="941"/>
    </row>
    <row r="335" spans="1:11" x14ac:dyDescent="0.25">
      <c r="A335" s="939"/>
      <c r="B335" s="940"/>
      <c r="C335" s="940"/>
      <c r="D335" s="940"/>
      <c r="E335" s="940"/>
      <c r="F335" s="941"/>
      <c r="G335" s="939"/>
      <c r="H335" s="940"/>
      <c r="I335" s="940"/>
      <c r="J335" s="940"/>
      <c r="K335" s="941"/>
    </row>
    <row r="336" spans="1:11" x14ac:dyDescent="0.25">
      <c r="A336" s="939"/>
      <c r="B336" s="940"/>
      <c r="C336" s="940"/>
      <c r="D336" s="940"/>
      <c r="E336" s="940"/>
      <c r="F336" s="941"/>
      <c r="G336" s="939"/>
      <c r="H336" s="940"/>
      <c r="I336" s="940"/>
      <c r="J336" s="940"/>
      <c r="K336" s="941"/>
    </row>
    <row r="337" spans="1:11" x14ac:dyDescent="0.25">
      <c r="A337" s="939"/>
      <c r="B337" s="940"/>
      <c r="C337" s="940"/>
      <c r="D337" s="940"/>
      <c r="E337" s="940"/>
      <c r="F337" s="941"/>
      <c r="G337" s="939"/>
      <c r="H337" s="940"/>
      <c r="I337" s="940"/>
      <c r="J337" s="940"/>
      <c r="K337" s="941"/>
    </row>
    <row r="338" spans="1:11" x14ac:dyDescent="0.25">
      <c r="A338" s="939"/>
      <c r="B338" s="940"/>
      <c r="C338" s="940"/>
      <c r="D338" s="940"/>
      <c r="E338" s="940"/>
      <c r="F338" s="941"/>
      <c r="G338" s="939"/>
      <c r="H338" s="940"/>
      <c r="I338" s="940"/>
      <c r="J338" s="940"/>
      <c r="K338" s="941"/>
    </row>
    <row r="339" spans="1:11" ht="15.75" thickBot="1" x14ac:dyDescent="0.3">
      <c r="A339" s="939"/>
      <c r="B339" s="940"/>
      <c r="C339" s="940"/>
      <c r="D339" s="940"/>
      <c r="E339" s="940"/>
      <c r="F339" s="941"/>
      <c r="G339" s="939"/>
      <c r="H339" s="940"/>
      <c r="I339" s="940"/>
      <c r="J339" s="940"/>
      <c r="K339" s="941"/>
    </row>
    <row r="340" spans="1:11" x14ac:dyDescent="0.25">
      <c r="A340" s="957" t="s">
        <v>744</v>
      </c>
      <c r="B340" s="958"/>
      <c r="C340" s="958"/>
      <c r="D340" s="958"/>
      <c r="E340" s="958"/>
      <c r="F340" s="959"/>
      <c r="G340" s="963" t="s">
        <v>744</v>
      </c>
      <c r="H340" s="964"/>
      <c r="I340" s="964"/>
      <c r="J340" s="964"/>
      <c r="K340" s="965"/>
    </row>
    <row r="341" spans="1:11" ht="15.75" thickBot="1" x14ac:dyDescent="0.3">
      <c r="A341" s="960"/>
      <c r="B341" s="961"/>
      <c r="C341" s="961"/>
      <c r="D341" s="961"/>
      <c r="E341" s="961"/>
      <c r="F341" s="962"/>
      <c r="G341" s="966"/>
      <c r="H341" s="967"/>
      <c r="I341" s="967"/>
      <c r="J341" s="967"/>
      <c r="K341" s="968"/>
    </row>
    <row r="342" spans="1:11" x14ac:dyDescent="0.25">
      <c r="A342" s="954" t="s">
        <v>730</v>
      </c>
      <c r="B342" s="955"/>
      <c r="C342" s="955"/>
      <c r="D342" s="955"/>
      <c r="E342" s="955"/>
      <c r="F342" s="956"/>
      <c r="G342" s="954"/>
      <c r="H342" s="955"/>
      <c r="I342" s="955"/>
      <c r="J342" s="955"/>
      <c r="K342" s="956"/>
    </row>
    <row r="343" spans="1:11" x14ac:dyDescent="0.25">
      <c r="A343" s="939"/>
      <c r="B343" s="940"/>
      <c r="C343" s="940"/>
      <c r="D343" s="940"/>
      <c r="E343" s="940"/>
      <c r="F343" s="941"/>
      <c r="G343" s="939"/>
      <c r="H343" s="940"/>
      <c r="I343" s="940"/>
      <c r="J343" s="940"/>
      <c r="K343" s="941"/>
    </row>
    <row r="344" spans="1:11" x14ac:dyDescent="0.25">
      <c r="A344" s="939"/>
      <c r="B344" s="940"/>
      <c r="C344" s="940"/>
      <c r="D344" s="940"/>
      <c r="E344" s="940"/>
      <c r="F344" s="941"/>
      <c r="G344" s="939"/>
      <c r="H344" s="940"/>
      <c r="I344" s="940"/>
      <c r="J344" s="940"/>
      <c r="K344" s="941"/>
    </row>
    <row r="345" spans="1:11" x14ac:dyDescent="0.25">
      <c r="A345" s="939"/>
      <c r="B345" s="940"/>
      <c r="C345" s="940"/>
      <c r="D345" s="940"/>
      <c r="E345" s="940"/>
      <c r="F345" s="941"/>
      <c r="G345" s="939"/>
      <c r="H345" s="940"/>
      <c r="I345" s="940"/>
      <c r="J345" s="940"/>
      <c r="K345" s="941"/>
    </row>
    <row r="346" spans="1:11" x14ac:dyDescent="0.25">
      <c r="A346" s="939"/>
      <c r="B346" s="940"/>
      <c r="C346" s="940"/>
      <c r="D346" s="940"/>
      <c r="E346" s="940"/>
      <c r="F346" s="941"/>
      <c r="G346" s="939"/>
      <c r="H346" s="940"/>
      <c r="I346" s="940"/>
      <c r="J346" s="940"/>
      <c r="K346" s="941"/>
    </row>
    <row r="347" spans="1:11" x14ac:dyDescent="0.25">
      <c r="A347" s="939"/>
      <c r="B347" s="940"/>
      <c r="C347" s="940"/>
      <c r="D347" s="940"/>
      <c r="E347" s="940"/>
      <c r="F347" s="941"/>
      <c r="G347" s="939"/>
      <c r="H347" s="940"/>
      <c r="I347" s="940"/>
      <c r="J347" s="940"/>
      <c r="K347" s="941"/>
    </row>
    <row r="348" spans="1:11" x14ac:dyDescent="0.25">
      <c r="A348" s="939"/>
      <c r="B348" s="940"/>
      <c r="C348" s="940"/>
      <c r="D348" s="940"/>
      <c r="E348" s="940"/>
      <c r="F348" s="941"/>
      <c r="G348" s="939"/>
      <c r="H348" s="940"/>
      <c r="I348" s="940"/>
      <c r="J348" s="940"/>
      <c r="K348" s="941"/>
    </row>
    <row r="349" spans="1:11" x14ac:dyDescent="0.25">
      <c r="A349" s="939"/>
      <c r="B349" s="940"/>
      <c r="C349" s="940"/>
      <c r="D349" s="940"/>
      <c r="E349" s="940"/>
      <c r="F349" s="941"/>
      <c r="G349" s="939"/>
      <c r="H349" s="940"/>
      <c r="I349" s="940"/>
      <c r="J349" s="940"/>
      <c r="K349" s="941"/>
    </row>
    <row r="350" spans="1:11" x14ac:dyDescent="0.25">
      <c r="A350" s="939"/>
      <c r="B350" s="940"/>
      <c r="C350" s="940"/>
      <c r="D350" s="940"/>
      <c r="E350" s="940"/>
      <c r="F350" s="941"/>
      <c r="G350" s="939"/>
      <c r="H350" s="940"/>
      <c r="I350" s="940"/>
      <c r="J350" s="940"/>
      <c r="K350" s="941"/>
    </row>
    <row r="351" spans="1:11" x14ac:dyDescent="0.25">
      <c r="A351" s="939"/>
      <c r="B351" s="940"/>
      <c r="C351" s="940"/>
      <c r="D351" s="940"/>
      <c r="E351" s="940"/>
      <c r="F351" s="941"/>
      <c r="G351" s="939"/>
      <c r="H351" s="940"/>
      <c r="I351" s="940"/>
      <c r="J351" s="940"/>
      <c r="K351" s="941"/>
    </row>
    <row r="352" spans="1:11" x14ac:dyDescent="0.25">
      <c r="A352" s="939"/>
      <c r="B352" s="940"/>
      <c r="C352" s="940"/>
      <c r="D352" s="940"/>
      <c r="E352" s="940"/>
      <c r="F352" s="941"/>
      <c r="G352" s="939"/>
      <c r="H352" s="940"/>
      <c r="I352" s="940"/>
      <c r="J352" s="940"/>
      <c r="K352" s="941"/>
    </row>
    <row r="353" spans="1:11" x14ac:dyDescent="0.25">
      <c r="A353" s="939"/>
      <c r="B353" s="940"/>
      <c r="C353" s="940"/>
      <c r="D353" s="940"/>
      <c r="E353" s="940"/>
      <c r="F353" s="941"/>
      <c r="G353" s="939"/>
      <c r="H353" s="940"/>
      <c r="I353" s="940"/>
      <c r="J353" s="940"/>
      <c r="K353" s="941"/>
    </row>
    <row r="354" spans="1:11" x14ac:dyDescent="0.25">
      <c r="A354" s="939"/>
      <c r="B354" s="940"/>
      <c r="C354" s="940"/>
      <c r="D354" s="940"/>
      <c r="E354" s="940"/>
      <c r="F354" s="941"/>
      <c r="G354" s="939"/>
      <c r="H354" s="940"/>
      <c r="I354" s="940"/>
      <c r="J354" s="940"/>
      <c r="K354" s="941"/>
    </row>
    <row r="355" spans="1:11" ht="15.75" thickBot="1" x14ac:dyDescent="0.3">
      <c r="A355" s="939"/>
      <c r="B355" s="940"/>
      <c r="C355" s="940"/>
      <c r="D355" s="940"/>
      <c r="E355" s="940"/>
      <c r="F355" s="941"/>
      <c r="G355" s="939"/>
      <c r="H355" s="940"/>
      <c r="I355" s="940"/>
      <c r="J355" s="940"/>
      <c r="K355" s="941"/>
    </row>
    <row r="356" spans="1:11" x14ac:dyDescent="0.25">
      <c r="A356" s="957" t="s">
        <v>1004</v>
      </c>
      <c r="B356" s="958"/>
      <c r="C356" s="958"/>
      <c r="D356" s="958"/>
      <c r="E356" s="958"/>
      <c r="F356" s="959"/>
      <c r="G356" s="963" t="s">
        <v>1005</v>
      </c>
      <c r="H356" s="964"/>
      <c r="I356" s="964"/>
      <c r="J356" s="964"/>
      <c r="K356" s="965"/>
    </row>
    <row r="357" spans="1:11" ht="15.75" thickBot="1" x14ac:dyDescent="0.3">
      <c r="A357" s="960"/>
      <c r="B357" s="961"/>
      <c r="C357" s="961"/>
      <c r="D357" s="961"/>
      <c r="E357" s="961"/>
      <c r="F357" s="962"/>
      <c r="G357" s="966"/>
      <c r="H357" s="967"/>
      <c r="I357" s="967"/>
      <c r="J357" s="967"/>
      <c r="K357" s="968"/>
    </row>
    <row r="358" spans="1:11" x14ac:dyDescent="0.25">
      <c r="A358" s="954" t="s">
        <v>732</v>
      </c>
      <c r="B358" s="955"/>
      <c r="C358" s="955"/>
      <c r="D358" s="955"/>
      <c r="E358" s="955"/>
      <c r="F358" s="956"/>
      <c r="G358" s="954" t="s">
        <v>733</v>
      </c>
      <c r="H358" s="955"/>
      <c r="I358" s="955"/>
      <c r="J358" s="955"/>
      <c r="K358" s="956"/>
    </row>
    <row r="359" spans="1:11" x14ac:dyDescent="0.25">
      <c r="A359" s="939"/>
      <c r="B359" s="940"/>
      <c r="C359" s="940"/>
      <c r="D359" s="940"/>
      <c r="E359" s="940"/>
      <c r="F359" s="941"/>
      <c r="G359" s="939"/>
      <c r="H359" s="940"/>
      <c r="I359" s="940"/>
      <c r="J359" s="940"/>
      <c r="K359" s="941"/>
    </row>
    <row r="360" spans="1:11" x14ac:dyDescent="0.25">
      <c r="A360" s="939"/>
      <c r="B360" s="940"/>
      <c r="C360" s="940"/>
      <c r="D360" s="940"/>
      <c r="E360" s="940"/>
      <c r="F360" s="941"/>
      <c r="G360" s="939"/>
      <c r="H360" s="940"/>
      <c r="I360" s="940"/>
      <c r="J360" s="940"/>
      <c r="K360" s="941"/>
    </row>
    <row r="361" spans="1:11" x14ac:dyDescent="0.25">
      <c r="A361" s="939"/>
      <c r="B361" s="940"/>
      <c r="C361" s="940"/>
      <c r="D361" s="940"/>
      <c r="E361" s="940"/>
      <c r="F361" s="941"/>
      <c r="G361" s="939"/>
      <c r="H361" s="940"/>
      <c r="I361" s="940"/>
      <c r="J361" s="940"/>
      <c r="K361" s="941"/>
    </row>
    <row r="362" spans="1:11" x14ac:dyDescent="0.25">
      <c r="A362" s="939"/>
      <c r="B362" s="940"/>
      <c r="C362" s="940"/>
      <c r="D362" s="940"/>
      <c r="E362" s="940"/>
      <c r="F362" s="941"/>
      <c r="G362" s="939"/>
      <c r="H362" s="940"/>
      <c r="I362" s="940"/>
      <c r="J362" s="940"/>
      <c r="K362" s="941"/>
    </row>
    <row r="363" spans="1:11" x14ac:dyDescent="0.25">
      <c r="A363" s="939"/>
      <c r="B363" s="940"/>
      <c r="C363" s="940"/>
      <c r="D363" s="940"/>
      <c r="E363" s="940"/>
      <c r="F363" s="941"/>
      <c r="G363" s="939"/>
      <c r="H363" s="940"/>
      <c r="I363" s="940"/>
      <c r="J363" s="940"/>
      <c r="K363" s="941"/>
    </row>
    <row r="364" spans="1:11" x14ac:dyDescent="0.25">
      <c r="A364" s="939"/>
      <c r="B364" s="940"/>
      <c r="C364" s="940"/>
      <c r="D364" s="940"/>
      <c r="E364" s="940"/>
      <c r="F364" s="941"/>
      <c r="G364" s="939"/>
      <c r="H364" s="940"/>
      <c r="I364" s="940"/>
      <c r="J364" s="940"/>
      <c r="K364" s="941"/>
    </row>
    <row r="365" spans="1:11" x14ac:dyDescent="0.25">
      <c r="A365" s="939"/>
      <c r="B365" s="940"/>
      <c r="C365" s="940"/>
      <c r="D365" s="940"/>
      <c r="E365" s="940"/>
      <c r="F365" s="941"/>
      <c r="G365" s="939"/>
      <c r="H365" s="940"/>
      <c r="I365" s="940"/>
      <c r="J365" s="940"/>
      <c r="K365" s="941"/>
    </row>
    <row r="366" spans="1:11" x14ac:dyDescent="0.25">
      <c r="A366" s="939"/>
      <c r="B366" s="940"/>
      <c r="C366" s="940"/>
      <c r="D366" s="940"/>
      <c r="E366" s="940"/>
      <c r="F366" s="941"/>
      <c r="G366" s="939"/>
      <c r="H366" s="940"/>
      <c r="I366" s="940"/>
      <c r="J366" s="940"/>
      <c r="K366" s="941"/>
    </row>
    <row r="367" spans="1:11" x14ac:dyDescent="0.25">
      <c r="A367" s="939"/>
      <c r="B367" s="940"/>
      <c r="C367" s="940"/>
      <c r="D367" s="940"/>
      <c r="E367" s="940"/>
      <c r="F367" s="941"/>
      <c r="G367" s="939"/>
      <c r="H367" s="940"/>
      <c r="I367" s="940"/>
      <c r="J367" s="940"/>
      <c r="K367" s="941"/>
    </row>
    <row r="368" spans="1:11" x14ac:dyDescent="0.25">
      <c r="A368" s="939"/>
      <c r="B368" s="940"/>
      <c r="C368" s="940"/>
      <c r="D368" s="940"/>
      <c r="E368" s="940"/>
      <c r="F368" s="941"/>
      <c r="G368" s="939"/>
      <c r="H368" s="940"/>
      <c r="I368" s="940"/>
      <c r="J368" s="940"/>
      <c r="K368" s="941"/>
    </row>
    <row r="369" spans="1:11" x14ac:dyDescent="0.25">
      <c r="A369" s="939"/>
      <c r="B369" s="940"/>
      <c r="C369" s="940"/>
      <c r="D369" s="940"/>
      <c r="E369" s="940"/>
      <c r="F369" s="941"/>
      <c r="G369" s="939"/>
      <c r="H369" s="940"/>
      <c r="I369" s="940"/>
      <c r="J369" s="940"/>
      <c r="K369" s="941"/>
    </row>
    <row r="370" spans="1:11" x14ac:dyDescent="0.25">
      <c r="A370" s="939"/>
      <c r="B370" s="940"/>
      <c r="C370" s="940"/>
      <c r="D370" s="940"/>
      <c r="E370" s="940"/>
      <c r="F370" s="941"/>
      <c r="G370" s="939"/>
      <c r="H370" s="940"/>
      <c r="I370" s="940"/>
      <c r="J370" s="940"/>
      <c r="K370" s="941"/>
    </row>
    <row r="371" spans="1:11" ht="15.75" thickBot="1" x14ac:dyDescent="0.3">
      <c r="A371" s="939"/>
      <c r="B371" s="940"/>
      <c r="C371" s="940"/>
      <c r="D371" s="940"/>
      <c r="E371" s="940"/>
      <c r="F371" s="941"/>
      <c r="G371" s="939"/>
      <c r="H371" s="940"/>
      <c r="I371" s="940"/>
      <c r="J371" s="940"/>
      <c r="K371" s="941"/>
    </row>
    <row r="372" spans="1:11" x14ac:dyDescent="0.25">
      <c r="A372" s="963" t="s">
        <v>1006</v>
      </c>
      <c r="B372" s="964"/>
      <c r="C372" s="964"/>
      <c r="D372" s="964"/>
      <c r="E372" s="964"/>
      <c r="F372" s="965"/>
      <c r="G372" s="963" t="s">
        <v>1007</v>
      </c>
      <c r="H372" s="964"/>
      <c r="I372" s="964"/>
      <c r="J372" s="964"/>
      <c r="K372" s="965"/>
    </row>
    <row r="373" spans="1:11" ht="15.75" thickBot="1" x14ac:dyDescent="0.3">
      <c r="A373" s="966"/>
      <c r="B373" s="967"/>
      <c r="C373" s="967"/>
      <c r="D373" s="967"/>
      <c r="E373" s="967"/>
      <c r="F373" s="968"/>
      <c r="G373" s="966"/>
      <c r="H373" s="967"/>
      <c r="I373" s="967"/>
      <c r="J373" s="967"/>
      <c r="K373" s="968"/>
    </row>
    <row r="374" spans="1:11" x14ac:dyDescent="0.25">
      <c r="A374" s="954" t="s">
        <v>732</v>
      </c>
      <c r="B374" s="955"/>
      <c r="C374" s="955"/>
      <c r="D374" s="955"/>
      <c r="E374" s="955"/>
      <c r="F374" s="956"/>
      <c r="G374" s="954" t="s">
        <v>733</v>
      </c>
      <c r="H374" s="955"/>
      <c r="I374" s="955"/>
      <c r="J374" s="955"/>
      <c r="K374" s="956"/>
    </row>
    <row r="375" spans="1:11" x14ac:dyDescent="0.25">
      <c r="A375" s="939"/>
      <c r="B375" s="940"/>
      <c r="C375" s="940"/>
      <c r="D375" s="940"/>
      <c r="E375" s="940"/>
      <c r="F375" s="941"/>
      <c r="G375" s="939"/>
      <c r="H375" s="940"/>
      <c r="I375" s="940"/>
      <c r="J375" s="940"/>
      <c r="K375" s="941"/>
    </row>
    <row r="376" spans="1:11" x14ac:dyDescent="0.25">
      <c r="A376" s="939"/>
      <c r="B376" s="940"/>
      <c r="C376" s="940"/>
      <c r="D376" s="940"/>
      <c r="E376" s="940"/>
      <c r="F376" s="941"/>
      <c r="G376" s="939"/>
      <c r="H376" s="940"/>
      <c r="I376" s="940"/>
      <c r="J376" s="940"/>
      <c r="K376" s="941"/>
    </row>
    <row r="377" spans="1:11" x14ac:dyDescent="0.25">
      <c r="A377" s="939"/>
      <c r="B377" s="940"/>
      <c r="C377" s="940"/>
      <c r="D377" s="940"/>
      <c r="E377" s="940"/>
      <c r="F377" s="941"/>
      <c r="G377" s="939"/>
      <c r="H377" s="940"/>
      <c r="I377" s="940"/>
      <c r="J377" s="940"/>
      <c r="K377" s="941"/>
    </row>
    <row r="378" spans="1:11" x14ac:dyDescent="0.25">
      <c r="A378" s="939"/>
      <c r="B378" s="940"/>
      <c r="C378" s="940"/>
      <c r="D378" s="940"/>
      <c r="E378" s="940"/>
      <c r="F378" s="941"/>
      <c r="G378" s="939"/>
      <c r="H378" s="940"/>
      <c r="I378" s="940"/>
      <c r="J378" s="940"/>
      <c r="K378" s="941"/>
    </row>
    <row r="379" spans="1:11" x14ac:dyDescent="0.25">
      <c r="A379" s="939"/>
      <c r="B379" s="940"/>
      <c r="C379" s="940"/>
      <c r="D379" s="940"/>
      <c r="E379" s="940"/>
      <c r="F379" s="941"/>
      <c r="G379" s="939"/>
      <c r="H379" s="940"/>
      <c r="I379" s="940"/>
      <c r="J379" s="940"/>
      <c r="K379" s="941"/>
    </row>
    <row r="380" spans="1:11" x14ac:dyDescent="0.25">
      <c r="A380" s="939"/>
      <c r="B380" s="940"/>
      <c r="C380" s="940"/>
      <c r="D380" s="940"/>
      <c r="E380" s="940"/>
      <c r="F380" s="941"/>
      <c r="G380" s="939"/>
      <c r="H380" s="940"/>
      <c r="I380" s="940"/>
      <c r="J380" s="940"/>
      <c r="K380" s="941"/>
    </row>
    <row r="381" spans="1:11" x14ac:dyDescent="0.25">
      <c r="A381" s="939"/>
      <c r="B381" s="940"/>
      <c r="C381" s="940"/>
      <c r="D381" s="940"/>
      <c r="E381" s="940"/>
      <c r="F381" s="941"/>
      <c r="G381" s="939"/>
      <c r="H381" s="940"/>
      <c r="I381" s="940"/>
      <c r="J381" s="940"/>
      <c r="K381" s="941"/>
    </row>
    <row r="382" spans="1:11" x14ac:dyDescent="0.25">
      <c r="A382" s="939"/>
      <c r="B382" s="940"/>
      <c r="C382" s="940"/>
      <c r="D382" s="940"/>
      <c r="E382" s="940"/>
      <c r="F382" s="941"/>
      <c r="G382" s="939"/>
      <c r="H382" s="940"/>
      <c r="I382" s="940"/>
      <c r="J382" s="940"/>
      <c r="K382" s="941"/>
    </row>
    <row r="383" spans="1:11" x14ac:dyDescent="0.25">
      <c r="A383" s="939"/>
      <c r="B383" s="940"/>
      <c r="C383" s="940"/>
      <c r="D383" s="940"/>
      <c r="E383" s="940"/>
      <c r="F383" s="941"/>
      <c r="G383" s="939"/>
      <c r="H383" s="940"/>
      <c r="I383" s="940"/>
      <c r="J383" s="940"/>
      <c r="K383" s="941"/>
    </row>
    <row r="384" spans="1:11" x14ac:dyDescent="0.25">
      <c r="A384" s="939"/>
      <c r="B384" s="940"/>
      <c r="C384" s="940"/>
      <c r="D384" s="940"/>
      <c r="E384" s="940"/>
      <c r="F384" s="941"/>
      <c r="G384" s="939"/>
      <c r="H384" s="940"/>
      <c r="I384" s="940"/>
      <c r="J384" s="940"/>
      <c r="K384" s="941"/>
    </row>
    <row r="385" spans="1:11" x14ac:dyDescent="0.25">
      <c r="A385" s="939"/>
      <c r="B385" s="940"/>
      <c r="C385" s="940"/>
      <c r="D385" s="940"/>
      <c r="E385" s="940"/>
      <c r="F385" s="941"/>
      <c r="G385" s="939"/>
      <c r="H385" s="940"/>
      <c r="I385" s="940"/>
      <c r="J385" s="940"/>
      <c r="K385" s="941"/>
    </row>
    <row r="386" spans="1:11" x14ac:dyDescent="0.25">
      <c r="A386" s="939"/>
      <c r="B386" s="940"/>
      <c r="C386" s="940"/>
      <c r="D386" s="940"/>
      <c r="E386" s="940"/>
      <c r="F386" s="941"/>
      <c r="G386" s="939"/>
      <c r="H386" s="940"/>
      <c r="I386" s="940"/>
      <c r="J386" s="940"/>
      <c r="K386" s="941"/>
    </row>
    <row r="387" spans="1:11" ht="15.75" thickBot="1" x14ac:dyDescent="0.3">
      <c r="A387" s="939"/>
      <c r="B387" s="940"/>
      <c r="C387" s="940"/>
      <c r="D387" s="940"/>
      <c r="E387" s="940"/>
      <c r="F387" s="941"/>
      <c r="G387" s="939"/>
      <c r="H387" s="940"/>
      <c r="I387" s="940"/>
      <c r="J387" s="940"/>
      <c r="K387" s="941"/>
    </row>
    <row r="388" spans="1:11" x14ac:dyDescent="0.25">
      <c r="A388" s="963" t="s">
        <v>1008</v>
      </c>
      <c r="B388" s="964"/>
      <c r="C388" s="964"/>
      <c r="D388" s="964"/>
      <c r="E388" s="964"/>
      <c r="F388" s="965"/>
      <c r="G388" s="963" t="s">
        <v>1009</v>
      </c>
      <c r="H388" s="964"/>
      <c r="I388" s="964"/>
      <c r="J388" s="964"/>
      <c r="K388" s="965"/>
    </row>
    <row r="389" spans="1:11" ht="15.75" thickBot="1" x14ac:dyDescent="0.3">
      <c r="A389" s="966"/>
      <c r="B389" s="967"/>
      <c r="C389" s="967"/>
      <c r="D389" s="967"/>
      <c r="E389" s="967"/>
      <c r="F389" s="968"/>
      <c r="G389" s="966"/>
      <c r="H389" s="967"/>
      <c r="I389" s="967"/>
      <c r="J389" s="967"/>
      <c r="K389" s="968"/>
    </row>
    <row r="390" spans="1:11" x14ac:dyDescent="0.25">
      <c r="A390" s="954" t="s">
        <v>732</v>
      </c>
      <c r="B390" s="955"/>
      <c r="C390" s="955"/>
      <c r="D390" s="955"/>
      <c r="E390" s="955"/>
      <c r="F390" s="956"/>
      <c r="G390" s="954" t="s">
        <v>733</v>
      </c>
      <c r="H390" s="955"/>
      <c r="I390" s="955"/>
      <c r="J390" s="955"/>
      <c r="K390" s="956"/>
    </row>
    <row r="391" spans="1:11" x14ac:dyDescent="0.25">
      <c r="A391" s="939"/>
      <c r="B391" s="940"/>
      <c r="C391" s="940"/>
      <c r="D391" s="940"/>
      <c r="E391" s="940"/>
      <c r="F391" s="941"/>
      <c r="G391" s="939"/>
      <c r="H391" s="940"/>
      <c r="I391" s="940"/>
      <c r="J391" s="940"/>
      <c r="K391" s="941"/>
    </row>
    <row r="392" spans="1:11" x14ac:dyDescent="0.25">
      <c r="A392" s="939"/>
      <c r="B392" s="940"/>
      <c r="C392" s="940"/>
      <c r="D392" s="940"/>
      <c r="E392" s="940"/>
      <c r="F392" s="941"/>
      <c r="G392" s="939"/>
      <c r="H392" s="940"/>
      <c r="I392" s="940"/>
      <c r="J392" s="940"/>
      <c r="K392" s="941"/>
    </row>
    <row r="393" spans="1:11" x14ac:dyDescent="0.25">
      <c r="A393" s="939"/>
      <c r="B393" s="940"/>
      <c r="C393" s="940"/>
      <c r="D393" s="940"/>
      <c r="E393" s="940"/>
      <c r="F393" s="941"/>
      <c r="G393" s="939"/>
      <c r="H393" s="940"/>
      <c r="I393" s="940"/>
      <c r="J393" s="940"/>
      <c r="K393" s="941"/>
    </row>
    <row r="394" spans="1:11" x14ac:dyDescent="0.25">
      <c r="A394" s="939"/>
      <c r="B394" s="940"/>
      <c r="C394" s="940"/>
      <c r="D394" s="940"/>
      <c r="E394" s="940"/>
      <c r="F394" s="941"/>
      <c r="G394" s="939"/>
      <c r="H394" s="940"/>
      <c r="I394" s="940"/>
      <c r="J394" s="940"/>
      <c r="K394" s="941"/>
    </row>
    <row r="395" spans="1:11" x14ac:dyDescent="0.25">
      <c r="A395" s="939"/>
      <c r="B395" s="940"/>
      <c r="C395" s="940"/>
      <c r="D395" s="940"/>
      <c r="E395" s="940"/>
      <c r="F395" s="941"/>
      <c r="G395" s="939"/>
      <c r="H395" s="940"/>
      <c r="I395" s="940"/>
      <c r="J395" s="940"/>
      <c r="K395" s="941"/>
    </row>
    <row r="396" spans="1:11" x14ac:dyDescent="0.25">
      <c r="A396" s="939"/>
      <c r="B396" s="940"/>
      <c r="C396" s="940"/>
      <c r="D396" s="940"/>
      <c r="E396" s="940"/>
      <c r="F396" s="941"/>
      <c r="G396" s="939"/>
      <c r="H396" s="940"/>
      <c r="I396" s="940"/>
      <c r="J396" s="940"/>
      <c r="K396" s="941"/>
    </row>
    <row r="397" spans="1:11" x14ac:dyDescent="0.25">
      <c r="A397" s="939"/>
      <c r="B397" s="940"/>
      <c r="C397" s="940"/>
      <c r="D397" s="940"/>
      <c r="E397" s="940"/>
      <c r="F397" s="941"/>
      <c r="G397" s="939"/>
      <c r="H397" s="940"/>
      <c r="I397" s="940"/>
      <c r="J397" s="940"/>
      <c r="K397" s="941"/>
    </row>
    <row r="398" spans="1:11" x14ac:dyDescent="0.25">
      <c r="A398" s="939"/>
      <c r="B398" s="940"/>
      <c r="C398" s="940"/>
      <c r="D398" s="940"/>
      <c r="E398" s="940"/>
      <c r="F398" s="941"/>
      <c r="G398" s="939"/>
      <c r="H398" s="940"/>
      <c r="I398" s="940"/>
      <c r="J398" s="940"/>
      <c r="K398" s="941"/>
    </row>
    <row r="399" spans="1:11" x14ac:dyDescent="0.25">
      <c r="A399" s="939"/>
      <c r="B399" s="940"/>
      <c r="C399" s="940"/>
      <c r="D399" s="940"/>
      <c r="E399" s="940"/>
      <c r="F399" s="941"/>
      <c r="G399" s="939"/>
      <c r="H399" s="940"/>
      <c r="I399" s="940"/>
      <c r="J399" s="940"/>
      <c r="K399" s="941"/>
    </row>
    <row r="400" spans="1:11" x14ac:dyDescent="0.25">
      <c r="A400" s="939"/>
      <c r="B400" s="940"/>
      <c r="C400" s="940"/>
      <c r="D400" s="940"/>
      <c r="E400" s="940"/>
      <c r="F400" s="941"/>
      <c r="G400" s="939"/>
      <c r="H400" s="940"/>
      <c r="I400" s="940"/>
      <c r="J400" s="940"/>
      <c r="K400" s="941"/>
    </row>
    <row r="401" spans="1:11" x14ac:dyDescent="0.25">
      <c r="A401" s="939"/>
      <c r="B401" s="940"/>
      <c r="C401" s="940"/>
      <c r="D401" s="940"/>
      <c r="E401" s="940"/>
      <c r="F401" s="941"/>
      <c r="G401" s="939"/>
      <c r="H401" s="940"/>
      <c r="I401" s="940"/>
      <c r="J401" s="940"/>
      <c r="K401" s="941"/>
    </row>
    <row r="402" spans="1:11" x14ac:dyDescent="0.25">
      <c r="A402" s="939"/>
      <c r="B402" s="940"/>
      <c r="C402" s="940"/>
      <c r="D402" s="940"/>
      <c r="E402" s="940"/>
      <c r="F402" s="941"/>
      <c r="G402" s="939"/>
      <c r="H402" s="940"/>
      <c r="I402" s="940"/>
      <c r="J402" s="940"/>
      <c r="K402" s="941"/>
    </row>
    <row r="403" spans="1:11" ht="15.75" thickBot="1" x14ac:dyDescent="0.3">
      <c r="A403" s="939"/>
      <c r="B403" s="940"/>
      <c r="C403" s="940"/>
      <c r="D403" s="940"/>
      <c r="E403" s="940"/>
      <c r="F403" s="941"/>
      <c r="G403" s="939"/>
      <c r="H403" s="940"/>
      <c r="I403" s="940"/>
      <c r="J403" s="940"/>
      <c r="K403" s="941"/>
    </row>
    <row r="404" spans="1:11" x14ac:dyDescent="0.25">
      <c r="A404" s="963" t="s">
        <v>1010</v>
      </c>
      <c r="B404" s="964"/>
      <c r="C404" s="964"/>
      <c r="D404" s="964"/>
      <c r="E404" s="964"/>
      <c r="F404" s="965"/>
      <c r="G404" s="963" t="s">
        <v>836</v>
      </c>
      <c r="H404" s="964"/>
      <c r="I404" s="964"/>
      <c r="J404" s="964"/>
      <c r="K404" s="965"/>
    </row>
    <row r="405" spans="1:11" ht="15.75" thickBot="1" x14ac:dyDescent="0.3">
      <c r="A405" s="966"/>
      <c r="B405" s="967"/>
      <c r="C405" s="967"/>
      <c r="D405" s="967"/>
      <c r="E405" s="967"/>
      <c r="F405" s="968"/>
      <c r="G405" s="966"/>
      <c r="H405" s="967"/>
      <c r="I405" s="967"/>
      <c r="J405" s="967"/>
      <c r="K405" s="968"/>
    </row>
    <row r="406" spans="1:11" x14ac:dyDescent="0.25">
      <c r="A406" s="954" t="s">
        <v>732</v>
      </c>
      <c r="B406" s="955"/>
      <c r="C406" s="955"/>
      <c r="D406" s="955"/>
      <c r="E406" s="955"/>
      <c r="F406" s="956"/>
      <c r="G406" s="954" t="s">
        <v>733</v>
      </c>
      <c r="H406" s="955"/>
      <c r="I406" s="955"/>
      <c r="J406" s="955"/>
      <c r="K406" s="956"/>
    </row>
    <row r="407" spans="1:11" x14ac:dyDescent="0.25">
      <c r="A407" s="939"/>
      <c r="B407" s="940"/>
      <c r="C407" s="940"/>
      <c r="D407" s="940"/>
      <c r="E407" s="940"/>
      <c r="F407" s="941"/>
      <c r="G407" s="939"/>
      <c r="H407" s="940"/>
      <c r="I407" s="940"/>
      <c r="J407" s="940"/>
      <c r="K407" s="941"/>
    </row>
    <row r="408" spans="1:11" x14ac:dyDescent="0.25">
      <c r="A408" s="939"/>
      <c r="B408" s="940"/>
      <c r="C408" s="940"/>
      <c r="D408" s="940"/>
      <c r="E408" s="940"/>
      <c r="F408" s="941"/>
      <c r="G408" s="939"/>
      <c r="H408" s="940"/>
      <c r="I408" s="940"/>
      <c r="J408" s="940"/>
      <c r="K408" s="941"/>
    </row>
    <row r="409" spans="1:11" x14ac:dyDescent="0.25">
      <c r="A409" s="939"/>
      <c r="B409" s="940"/>
      <c r="C409" s="940"/>
      <c r="D409" s="940"/>
      <c r="E409" s="940"/>
      <c r="F409" s="941"/>
      <c r="G409" s="939"/>
      <c r="H409" s="940"/>
      <c r="I409" s="940"/>
      <c r="J409" s="940"/>
      <c r="K409" s="941"/>
    </row>
    <row r="410" spans="1:11" x14ac:dyDescent="0.25">
      <c r="A410" s="939"/>
      <c r="B410" s="940"/>
      <c r="C410" s="940"/>
      <c r="D410" s="940"/>
      <c r="E410" s="940"/>
      <c r="F410" s="941"/>
      <c r="G410" s="939"/>
      <c r="H410" s="940"/>
      <c r="I410" s="940"/>
      <c r="J410" s="940"/>
      <c r="K410" s="941"/>
    </row>
    <row r="411" spans="1:11" x14ac:dyDescent="0.25">
      <c r="A411" s="939"/>
      <c r="B411" s="940"/>
      <c r="C411" s="940"/>
      <c r="D411" s="940"/>
      <c r="E411" s="940"/>
      <c r="F411" s="941"/>
      <c r="G411" s="939"/>
      <c r="H411" s="940"/>
      <c r="I411" s="940"/>
      <c r="J411" s="940"/>
      <c r="K411" s="941"/>
    </row>
    <row r="412" spans="1:11" x14ac:dyDescent="0.25">
      <c r="A412" s="939"/>
      <c r="B412" s="940"/>
      <c r="C412" s="940"/>
      <c r="D412" s="940"/>
      <c r="E412" s="940"/>
      <c r="F412" s="941"/>
      <c r="G412" s="939"/>
      <c r="H412" s="940"/>
      <c r="I412" s="940"/>
      <c r="J412" s="940"/>
      <c r="K412" s="941"/>
    </row>
    <row r="413" spans="1:11" x14ac:dyDescent="0.25">
      <c r="A413" s="939"/>
      <c r="B413" s="940"/>
      <c r="C413" s="940"/>
      <c r="D413" s="940"/>
      <c r="E413" s="940"/>
      <c r="F413" s="941"/>
      <c r="G413" s="939"/>
      <c r="H413" s="940"/>
      <c r="I413" s="940"/>
      <c r="J413" s="940"/>
      <c r="K413" s="941"/>
    </row>
    <row r="414" spans="1:11" x14ac:dyDescent="0.25">
      <c r="A414" s="939"/>
      <c r="B414" s="940"/>
      <c r="C414" s="940"/>
      <c r="D414" s="940"/>
      <c r="E414" s="940"/>
      <c r="F414" s="941"/>
      <c r="G414" s="939"/>
      <c r="H414" s="940"/>
      <c r="I414" s="940"/>
      <c r="J414" s="940"/>
      <c r="K414" s="941"/>
    </row>
    <row r="415" spans="1:11" x14ac:dyDescent="0.25">
      <c r="A415" s="939"/>
      <c r="B415" s="940"/>
      <c r="C415" s="940"/>
      <c r="D415" s="940"/>
      <c r="E415" s="940"/>
      <c r="F415" s="941"/>
      <c r="G415" s="939"/>
      <c r="H415" s="940"/>
      <c r="I415" s="940"/>
      <c r="J415" s="940"/>
      <c r="K415" s="941"/>
    </row>
    <row r="416" spans="1:11" x14ac:dyDescent="0.25">
      <c r="A416" s="939"/>
      <c r="B416" s="940"/>
      <c r="C416" s="940"/>
      <c r="D416" s="940"/>
      <c r="E416" s="940"/>
      <c r="F416" s="941"/>
      <c r="G416" s="939"/>
      <c r="H416" s="940"/>
      <c r="I416" s="940"/>
      <c r="J416" s="940"/>
      <c r="K416" s="941"/>
    </row>
    <row r="417" spans="1:11" x14ac:dyDescent="0.25">
      <c r="A417" s="939"/>
      <c r="B417" s="940"/>
      <c r="C417" s="940"/>
      <c r="D417" s="940"/>
      <c r="E417" s="940"/>
      <c r="F417" s="941"/>
      <c r="G417" s="939"/>
      <c r="H417" s="940"/>
      <c r="I417" s="940"/>
      <c r="J417" s="940"/>
      <c r="K417" s="941"/>
    </row>
    <row r="418" spans="1:11" x14ac:dyDescent="0.25">
      <c r="A418" s="939"/>
      <c r="B418" s="940"/>
      <c r="C418" s="940"/>
      <c r="D418" s="940"/>
      <c r="E418" s="940"/>
      <c r="F418" s="941"/>
      <c r="G418" s="939"/>
      <c r="H418" s="940"/>
      <c r="I418" s="940"/>
      <c r="J418" s="940"/>
      <c r="K418" s="941"/>
    </row>
    <row r="419" spans="1:11" ht="15.75" thickBot="1" x14ac:dyDescent="0.3">
      <c r="A419" s="939"/>
      <c r="B419" s="940"/>
      <c r="C419" s="940"/>
      <c r="D419" s="940"/>
      <c r="E419" s="940"/>
      <c r="F419" s="941"/>
      <c r="G419" s="939"/>
      <c r="H419" s="940"/>
      <c r="I419" s="940"/>
      <c r="J419" s="940"/>
      <c r="K419" s="941"/>
    </row>
    <row r="420" spans="1:11" x14ac:dyDescent="0.25">
      <c r="A420" s="963" t="s">
        <v>1011</v>
      </c>
      <c r="B420" s="964"/>
      <c r="C420" s="964"/>
      <c r="D420" s="964"/>
      <c r="E420" s="964"/>
      <c r="F420" s="965"/>
      <c r="G420" s="963" t="s">
        <v>1012</v>
      </c>
      <c r="H420" s="964"/>
      <c r="I420" s="964"/>
      <c r="J420" s="964"/>
      <c r="K420" s="965"/>
    </row>
    <row r="421" spans="1:11" ht="15.75" thickBot="1" x14ac:dyDescent="0.3">
      <c r="A421" s="966"/>
      <c r="B421" s="967"/>
      <c r="C421" s="967"/>
      <c r="D421" s="967"/>
      <c r="E421" s="967"/>
      <c r="F421" s="968"/>
      <c r="G421" s="966"/>
      <c r="H421" s="967"/>
      <c r="I421" s="967"/>
      <c r="J421" s="967"/>
      <c r="K421" s="968"/>
    </row>
  </sheetData>
  <mergeCells count="111">
    <mergeCell ref="A420:F421"/>
    <mergeCell ref="G420:K421"/>
    <mergeCell ref="A390:F403"/>
    <mergeCell ref="G390:K403"/>
    <mergeCell ref="A404:F405"/>
    <mergeCell ref="G404:K405"/>
    <mergeCell ref="A406:F419"/>
    <mergeCell ref="G406:K419"/>
    <mergeCell ref="A372:F373"/>
    <mergeCell ref="G372:K373"/>
    <mergeCell ref="A374:F387"/>
    <mergeCell ref="G374:K387"/>
    <mergeCell ref="A388:F389"/>
    <mergeCell ref="G388:K389"/>
    <mergeCell ref="A342:F355"/>
    <mergeCell ref="G342:K355"/>
    <mergeCell ref="A356:F357"/>
    <mergeCell ref="G356:K357"/>
    <mergeCell ref="A358:F371"/>
    <mergeCell ref="G358:K371"/>
    <mergeCell ref="A324:F325"/>
    <mergeCell ref="G324:K325"/>
    <mergeCell ref="A326:F339"/>
    <mergeCell ref="G326:K339"/>
    <mergeCell ref="A340:F341"/>
    <mergeCell ref="G340:K341"/>
    <mergeCell ref="A294:F307"/>
    <mergeCell ref="G294:K307"/>
    <mergeCell ref="A308:F309"/>
    <mergeCell ref="G308:K309"/>
    <mergeCell ref="A310:F323"/>
    <mergeCell ref="G310:K323"/>
    <mergeCell ref="A276:F277"/>
    <mergeCell ref="G276:K277"/>
    <mergeCell ref="A278:F291"/>
    <mergeCell ref="G278:K291"/>
    <mergeCell ref="A292:F293"/>
    <mergeCell ref="G292:K293"/>
    <mergeCell ref="A246:F259"/>
    <mergeCell ref="G246:K259"/>
    <mergeCell ref="A260:F261"/>
    <mergeCell ref="G260:K261"/>
    <mergeCell ref="A262:F275"/>
    <mergeCell ref="G262:K275"/>
    <mergeCell ref="A228:F229"/>
    <mergeCell ref="G228:K229"/>
    <mergeCell ref="A230:F243"/>
    <mergeCell ref="G230:K243"/>
    <mergeCell ref="A244:F245"/>
    <mergeCell ref="G244:K245"/>
    <mergeCell ref="A198:F211"/>
    <mergeCell ref="G198:K211"/>
    <mergeCell ref="A212:F213"/>
    <mergeCell ref="G212:K213"/>
    <mergeCell ref="A214:F227"/>
    <mergeCell ref="G214:K227"/>
    <mergeCell ref="A180:F181"/>
    <mergeCell ref="G180:K181"/>
    <mergeCell ref="A182:F195"/>
    <mergeCell ref="G182:K195"/>
    <mergeCell ref="A196:F197"/>
    <mergeCell ref="G196:K197"/>
    <mergeCell ref="A150:F163"/>
    <mergeCell ref="G150:K163"/>
    <mergeCell ref="A164:F165"/>
    <mergeCell ref="G164:K165"/>
    <mergeCell ref="A166:F179"/>
    <mergeCell ref="G166:K179"/>
    <mergeCell ref="A132:F133"/>
    <mergeCell ref="G132:K133"/>
    <mergeCell ref="A134:F147"/>
    <mergeCell ref="G134:K147"/>
    <mergeCell ref="A148:F149"/>
    <mergeCell ref="G148:K149"/>
    <mergeCell ref="A102:F115"/>
    <mergeCell ref="G102:K115"/>
    <mergeCell ref="A116:F117"/>
    <mergeCell ref="G116:K117"/>
    <mergeCell ref="A118:F131"/>
    <mergeCell ref="G118:K131"/>
    <mergeCell ref="A84:F85"/>
    <mergeCell ref="G84:K85"/>
    <mergeCell ref="A86:F99"/>
    <mergeCell ref="G86:K99"/>
    <mergeCell ref="A100:F101"/>
    <mergeCell ref="G100:K101"/>
    <mergeCell ref="A54:F67"/>
    <mergeCell ref="G54:K67"/>
    <mergeCell ref="A68:F69"/>
    <mergeCell ref="G68:K69"/>
    <mergeCell ref="A70:F83"/>
    <mergeCell ref="G70:K83"/>
    <mergeCell ref="A36:F37"/>
    <mergeCell ref="G36:K37"/>
    <mergeCell ref="A38:F51"/>
    <mergeCell ref="G38:K51"/>
    <mergeCell ref="A52:F53"/>
    <mergeCell ref="G52:K53"/>
    <mergeCell ref="A6:F19"/>
    <mergeCell ref="G6:K19"/>
    <mergeCell ref="A20:F21"/>
    <mergeCell ref="G20:K21"/>
    <mergeCell ref="A22:F35"/>
    <mergeCell ref="G22:K35"/>
    <mergeCell ref="A1:K2"/>
    <mergeCell ref="A3:D3"/>
    <mergeCell ref="F3:H3"/>
    <mergeCell ref="I3:K3"/>
    <mergeCell ref="A4:G5"/>
    <mergeCell ref="J4:K4"/>
    <mergeCell ref="J5:K5"/>
  </mergeCells>
  <pageMargins left="0.7" right="0.7" top="0.75" bottom="0.75" header="0.3" footer="0.3"/>
  <pageSetup paperSize="9" orientation="portrait" horizontalDpi="0" verticalDpi="0"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11"/>
  <dimension ref="B1:L101"/>
  <sheetViews>
    <sheetView zoomScale="85" zoomScaleNormal="85" zoomScaleSheetLayoutView="100" zoomScalePageLayoutView="90" workbookViewId="0">
      <selection activeCell="M7" sqref="M7"/>
    </sheetView>
  </sheetViews>
  <sheetFormatPr baseColWidth="10" defaultColWidth="11.42578125" defaultRowHeight="15" x14ac:dyDescent="0.25"/>
  <cols>
    <col min="1" max="1" width="3.7109375" style="130" customWidth="1"/>
    <col min="2" max="2" width="4.7109375" style="130" customWidth="1"/>
    <col min="3" max="3" width="8.28515625" style="130" customWidth="1"/>
    <col min="4" max="4" width="8" style="130" customWidth="1"/>
    <col min="5" max="5" width="11.42578125" style="130"/>
    <col min="6" max="6" width="12" style="130" customWidth="1"/>
    <col min="7" max="7" width="9.5703125" style="130" customWidth="1"/>
    <col min="8" max="8" width="8.5703125" style="130" customWidth="1"/>
    <col min="9" max="9" width="22.42578125" style="130" customWidth="1"/>
    <col min="10" max="10" width="10.28515625" style="130" customWidth="1"/>
    <col min="11" max="11" width="8" style="130" customWidth="1"/>
    <col min="12" max="12" width="5.28515625" style="130" customWidth="1"/>
    <col min="13" max="13" width="11.42578125" style="130" customWidth="1"/>
    <col min="14" max="16384" width="11.42578125" style="130"/>
  </cols>
  <sheetData>
    <row r="1" spans="2:12" ht="27.75" customHeight="1" x14ac:dyDescent="0.25">
      <c r="B1" s="919" t="s">
        <v>386</v>
      </c>
      <c r="C1" s="920"/>
      <c r="D1" s="920"/>
      <c r="E1" s="920"/>
      <c r="F1" s="920"/>
      <c r="G1" s="920"/>
      <c r="H1" s="920"/>
      <c r="I1" s="920"/>
      <c r="J1" s="920"/>
      <c r="K1" s="920"/>
      <c r="L1" s="921"/>
    </row>
    <row r="2" spans="2:12" ht="11.25" customHeight="1" thickBot="1" x14ac:dyDescent="0.3">
      <c r="B2" s="922"/>
      <c r="C2" s="923"/>
      <c r="D2" s="923"/>
      <c r="E2" s="923"/>
      <c r="F2" s="923"/>
      <c r="G2" s="923"/>
      <c r="H2" s="923"/>
      <c r="I2" s="923"/>
      <c r="J2" s="923"/>
      <c r="K2" s="923"/>
      <c r="L2" s="924"/>
    </row>
    <row r="3" spans="2:12" ht="24.95" customHeight="1" x14ac:dyDescent="0.25">
      <c r="B3" s="1060" t="s">
        <v>434</v>
      </c>
      <c r="C3" s="1061"/>
      <c r="D3" s="1061"/>
      <c r="E3" s="1062"/>
      <c r="F3" s="205">
        <v>44000</v>
      </c>
      <c r="G3" s="1063" t="s">
        <v>435</v>
      </c>
      <c r="H3" s="1061"/>
      <c r="I3" s="1062"/>
      <c r="J3" s="1064">
        <v>44006</v>
      </c>
      <c r="K3" s="1061"/>
      <c r="L3" s="1065"/>
    </row>
    <row r="4" spans="2:12" ht="24.95" customHeight="1" x14ac:dyDescent="0.25">
      <c r="B4" s="931" t="s">
        <v>384</v>
      </c>
      <c r="C4" s="932"/>
      <c r="D4" s="932"/>
      <c r="E4" s="932"/>
      <c r="F4" s="932"/>
      <c r="G4" s="932"/>
      <c r="H4" s="933"/>
      <c r="I4" s="164" t="s">
        <v>709</v>
      </c>
      <c r="J4" s="164" t="s">
        <v>2</v>
      </c>
      <c r="K4" s="937" t="s">
        <v>0</v>
      </c>
      <c r="L4" s="938"/>
    </row>
    <row r="5" spans="2:12" ht="24.95" customHeight="1" thickBot="1" x14ac:dyDescent="0.3">
      <c r="B5" s="1031"/>
      <c r="C5" s="1032"/>
      <c r="D5" s="1032"/>
      <c r="E5" s="1032"/>
      <c r="F5" s="1032"/>
      <c r="G5" s="1032"/>
      <c r="H5" s="1066"/>
      <c r="I5" s="206" t="s">
        <v>710</v>
      </c>
      <c r="J5" s="207">
        <v>2</v>
      </c>
      <c r="K5" s="1067" t="s">
        <v>436</v>
      </c>
      <c r="L5" s="1068"/>
    </row>
    <row r="6" spans="2:12" ht="15.75" customHeight="1" x14ac:dyDescent="0.25">
      <c r="B6" s="939" t="s">
        <v>644</v>
      </c>
      <c r="C6" s="940"/>
      <c r="D6" s="940"/>
      <c r="E6" s="940"/>
      <c r="F6" s="940"/>
      <c r="G6" s="941"/>
      <c r="H6" s="939" t="s">
        <v>645</v>
      </c>
      <c r="I6" s="940"/>
      <c r="J6" s="940"/>
      <c r="K6" s="940"/>
      <c r="L6" s="941"/>
    </row>
    <row r="7" spans="2:12" x14ac:dyDescent="0.25">
      <c r="B7" s="939"/>
      <c r="C7" s="940"/>
      <c r="D7" s="940"/>
      <c r="E7" s="940"/>
      <c r="F7" s="940"/>
      <c r="G7" s="941"/>
      <c r="H7" s="939"/>
      <c r="I7" s="940"/>
      <c r="J7" s="940"/>
      <c r="K7" s="940"/>
      <c r="L7" s="941"/>
    </row>
    <row r="8" spans="2:12" x14ac:dyDescent="0.25">
      <c r="B8" s="939"/>
      <c r="C8" s="940"/>
      <c r="D8" s="940"/>
      <c r="E8" s="940"/>
      <c r="F8" s="940"/>
      <c r="G8" s="941"/>
      <c r="H8" s="939"/>
      <c r="I8" s="940"/>
      <c r="J8" s="940"/>
      <c r="K8" s="940"/>
      <c r="L8" s="941"/>
    </row>
    <row r="9" spans="2:12" x14ac:dyDescent="0.25">
      <c r="B9" s="939"/>
      <c r="C9" s="940"/>
      <c r="D9" s="940"/>
      <c r="E9" s="940"/>
      <c r="F9" s="940"/>
      <c r="G9" s="941"/>
      <c r="H9" s="939"/>
      <c r="I9" s="940"/>
      <c r="J9" s="940"/>
      <c r="K9" s="940"/>
      <c r="L9" s="941"/>
    </row>
    <row r="10" spans="2:12" x14ac:dyDescent="0.25">
      <c r="B10" s="939"/>
      <c r="C10" s="940"/>
      <c r="D10" s="940"/>
      <c r="E10" s="940"/>
      <c r="F10" s="940"/>
      <c r="G10" s="941"/>
      <c r="H10" s="939"/>
      <c r="I10" s="940"/>
      <c r="J10" s="940"/>
      <c r="K10" s="940"/>
      <c r="L10" s="941"/>
    </row>
    <row r="11" spans="2:12" x14ac:dyDescent="0.25">
      <c r="B11" s="939"/>
      <c r="C11" s="940"/>
      <c r="D11" s="940"/>
      <c r="E11" s="940"/>
      <c r="F11" s="940"/>
      <c r="G11" s="941"/>
      <c r="H11" s="939"/>
      <c r="I11" s="940"/>
      <c r="J11" s="940"/>
      <c r="K11" s="940"/>
      <c r="L11" s="941"/>
    </row>
    <row r="12" spans="2:12" x14ac:dyDescent="0.25">
      <c r="B12" s="939"/>
      <c r="C12" s="940"/>
      <c r="D12" s="940"/>
      <c r="E12" s="940"/>
      <c r="F12" s="940"/>
      <c r="G12" s="941"/>
      <c r="H12" s="939"/>
      <c r="I12" s="940"/>
      <c r="J12" s="940"/>
      <c r="K12" s="940"/>
      <c r="L12" s="941"/>
    </row>
    <row r="13" spans="2:12" x14ac:dyDescent="0.25">
      <c r="B13" s="939"/>
      <c r="C13" s="940"/>
      <c r="D13" s="940"/>
      <c r="E13" s="940"/>
      <c r="F13" s="940"/>
      <c r="G13" s="941"/>
      <c r="H13" s="939"/>
      <c r="I13" s="940"/>
      <c r="J13" s="940"/>
      <c r="K13" s="940"/>
      <c r="L13" s="941"/>
    </row>
    <row r="14" spans="2:12" x14ac:dyDescent="0.25">
      <c r="B14" s="939"/>
      <c r="C14" s="940"/>
      <c r="D14" s="940"/>
      <c r="E14" s="940"/>
      <c r="F14" s="940"/>
      <c r="G14" s="941"/>
      <c r="H14" s="939"/>
      <c r="I14" s="940"/>
      <c r="J14" s="940"/>
      <c r="K14" s="940"/>
      <c r="L14" s="941"/>
    </row>
    <row r="15" spans="2:12" x14ac:dyDescent="0.25">
      <c r="B15" s="939"/>
      <c r="C15" s="940"/>
      <c r="D15" s="940"/>
      <c r="E15" s="940"/>
      <c r="F15" s="940"/>
      <c r="G15" s="941"/>
      <c r="H15" s="939"/>
      <c r="I15" s="940"/>
      <c r="J15" s="940"/>
      <c r="K15" s="940"/>
      <c r="L15" s="941"/>
    </row>
    <row r="16" spans="2:12" x14ac:dyDescent="0.25">
      <c r="B16" s="939"/>
      <c r="C16" s="940"/>
      <c r="D16" s="940"/>
      <c r="E16" s="940"/>
      <c r="F16" s="940"/>
      <c r="G16" s="941"/>
      <c r="H16" s="939"/>
      <c r="I16" s="940"/>
      <c r="J16" s="940"/>
      <c r="K16" s="940"/>
      <c r="L16" s="941"/>
    </row>
    <row r="17" spans="2:12" x14ac:dyDescent="0.25">
      <c r="B17" s="939"/>
      <c r="C17" s="940"/>
      <c r="D17" s="940"/>
      <c r="E17" s="940"/>
      <c r="F17" s="940"/>
      <c r="G17" s="941"/>
      <c r="H17" s="939"/>
      <c r="I17" s="940"/>
      <c r="J17" s="940"/>
      <c r="K17" s="940"/>
      <c r="L17" s="941"/>
    </row>
    <row r="18" spans="2:12" x14ac:dyDescent="0.25">
      <c r="B18" s="939"/>
      <c r="C18" s="940"/>
      <c r="D18" s="940"/>
      <c r="E18" s="940"/>
      <c r="F18" s="940"/>
      <c r="G18" s="941"/>
      <c r="H18" s="939"/>
      <c r="I18" s="940"/>
      <c r="J18" s="940"/>
      <c r="K18" s="940"/>
      <c r="L18" s="941"/>
    </row>
    <row r="19" spans="2:12" ht="15.75" thickBot="1" x14ac:dyDescent="0.3">
      <c r="B19" s="939"/>
      <c r="C19" s="940"/>
      <c r="D19" s="940"/>
      <c r="E19" s="940"/>
      <c r="F19" s="940"/>
      <c r="G19" s="941"/>
      <c r="H19" s="939"/>
      <c r="I19" s="940"/>
      <c r="J19" s="940"/>
      <c r="K19" s="940"/>
      <c r="L19" s="941"/>
    </row>
    <row r="20" spans="2:12" x14ac:dyDescent="0.25">
      <c r="B20" s="942" t="s">
        <v>904</v>
      </c>
      <c r="C20" s="943"/>
      <c r="D20" s="943"/>
      <c r="E20" s="943"/>
      <c r="F20" s="943"/>
      <c r="G20" s="944"/>
      <c r="H20" s="948" t="s">
        <v>888</v>
      </c>
      <c r="I20" s="949"/>
      <c r="J20" s="949"/>
      <c r="K20" s="949"/>
      <c r="L20" s="950"/>
    </row>
    <row r="21" spans="2:12" ht="18" customHeight="1" thickBot="1" x14ac:dyDescent="0.3">
      <c r="B21" s="945"/>
      <c r="C21" s="946"/>
      <c r="D21" s="946"/>
      <c r="E21" s="946"/>
      <c r="F21" s="946"/>
      <c r="G21" s="947"/>
      <c r="H21" s="951"/>
      <c r="I21" s="952"/>
      <c r="J21" s="952"/>
      <c r="K21" s="952"/>
      <c r="L21" s="953"/>
    </row>
    <row r="22" spans="2:12" ht="15.75" customHeight="1" x14ac:dyDescent="0.25">
      <c r="B22" s="954" t="s">
        <v>730</v>
      </c>
      <c r="C22" s="955"/>
      <c r="D22" s="955"/>
      <c r="E22" s="955"/>
      <c r="F22" s="955"/>
      <c r="G22" s="956"/>
      <c r="H22" s="954" t="s">
        <v>731</v>
      </c>
      <c r="I22" s="955"/>
      <c r="J22" s="955"/>
      <c r="K22" s="955"/>
      <c r="L22" s="956"/>
    </row>
    <row r="23" spans="2:12" x14ac:dyDescent="0.25">
      <c r="B23" s="939"/>
      <c r="C23" s="940"/>
      <c r="D23" s="940"/>
      <c r="E23" s="940"/>
      <c r="F23" s="940"/>
      <c r="G23" s="941"/>
      <c r="H23" s="939"/>
      <c r="I23" s="940"/>
      <c r="J23" s="940"/>
      <c r="K23" s="940"/>
      <c r="L23" s="941"/>
    </row>
    <row r="24" spans="2:12" x14ac:dyDescent="0.25">
      <c r="B24" s="939"/>
      <c r="C24" s="940"/>
      <c r="D24" s="940"/>
      <c r="E24" s="940"/>
      <c r="F24" s="940"/>
      <c r="G24" s="941"/>
      <c r="H24" s="939"/>
      <c r="I24" s="940"/>
      <c r="J24" s="940"/>
      <c r="K24" s="940"/>
      <c r="L24" s="941"/>
    </row>
    <row r="25" spans="2:12" x14ac:dyDescent="0.25">
      <c r="B25" s="939"/>
      <c r="C25" s="940"/>
      <c r="D25" s="940"/>
      <c r="E25" s="940"/>
      <c r="F25" s="940"/>
      <c r="G25" s="941"/>
      <c r="H25" s="939"/>
      <c r="I25" s="940"/>
      <c r="J25" s="940"/>
      <c r="K25" s="940"/>
      <c r="L25" s="941"/>
    </row>
    <row r="26" spans="2:12" x14ac:dyDescent="0.25">
      <c r="B26" s="939"/>
      <c r="C26" s="940"/>
      <c r="D26" s="940"/>
      <c r="E26" s="940"/>
      <c r="F26" s="940"/>
      <c r="G26" s="941"/>
      <c r="H26" s="939"/>
      <c r="I26" s="940"/>
      <c r="J26" s="940"/>
      <c r="K26" s="940"/>
      <c r="L26" s="941"/>
    </row>
    <row r="27" spans="2:12" x14ac:dyDescent="0.25">
      <c r="B27" s="939"/>
      <c r="C27" s="940"/>
      <c r="D27" s="940"/>
      <c r="E27" s="940"/>
      <c r="F27" s="940"/>
      <c r="G27" s="941"/>
      <c r="H27" s="939"/>
      <c r="I27" s="940"/>
      <c r="J27" s="940"/>
      <c r="K27" s="940"/>
      <c r="L27" s="941"/>
    </row>
    <row r="28" spans="2:12" x14ac:dyDescent="0.25">
      <c r="B28" s="939"/>
      <c r="C28" s="940"/>
      <c r="D28" s="940"/>
      <c r="E28" s="940"/>
      <c r="F28" s="940"/>
      <c r="G28" s="941"/>
      <c r="H28" s="939"/>
      <c r="I28" s="940"/>
      <c r="J28" s="940"/>
      <c r="K28" s="940"/>
      <c r="L28" s="941"/>
    </row>
    <row r="29" spans="2:12" x14ac:dyDescent="0.25">
      <c r="B29" s="939"/>
      <c r="C29" s="940"/>
      <c r="D29" s="940"/>
      <c r="E29" s="940"/>
      <c r="F29" s="940"/>
      <c r="G29" s="941"/>
      <c r="H29" s="939"/>
      <c r="I29" s="940"/>
      <c r="J29" s="940"/>
      <c r="K29" s="940"/>
      <c r="L29" s="941"/>
    </row>
    <row r="30" spans="2:12" x14ac:dyDescent="0.25">
      <c r="B30" s="939"/>
      <c r="C30" s="940"/>
      <c r="D30" s="940"/>
      <c r="E30" s="940"/>
      <c r="F30" s="940"/>
      <c r="G30" s="941"/>
      <c r="H30" s="939"/>
      <c r="I30" s="940"/>
      <c r="J30" s="940"/>
      <c r="K30" s="940"/>
      <c r="L30" s="941"/>
    </row>
    <row r="31" spans="2:12" x14ac:dyDescent="0.25">
      <c r="B31" s="939"/>
      <c r="C31" s="940"/>
      <c r="D31" s="940"/>
      <c r="E31" s="940"/>
      <c r="F31" s="940"/>
      <c r="G31" s="941"/>
      <c r="H31" s="939"/>
      <c r="I31" s="940"/>
      <c r="J31" s="940"/>
      <c r="K31" s="940"/>
      <c r="L31" s="941"/>
    </row>
    <row r="32" spans="2:12" x14ac:dyDescent="0.25">
      <c r="B32" s="939"/>
      <c r="C32" s="940"/>
      <c r="D32" s="940"/>
      <c r="E32" s="940"/>
      <c r="F32" s="940"/>
      <c r="G32" s="941"/>
      <c r="H32" s="939"/>
      <c r="I32" s="940"/>
      <c r="J32" s="940"/>
      <c r="K32" s="940"/>
      <c r="L32" s="941"/>
    </row>
    <row r="33" spans="2:12" x14ac:dyDescent="0.25">
      <c r="B33" s="939"/>
      <c r="C33" s="940"/>
      <c r="D33" s="940"/>
      <c r="E33" s="940"/>
      <c r="F33" s="940"/>
      <c r="G33" s="941"/>
      <c r="H33" s="939"/>
      <c r="I33" s="940"/>
      <c r="J33" s="940"/>
      <c r="K33" s="940"/>
      <c r="L33" s="941"/>
    </row>
    <row r="34" spans="2:12" x14ac:dyDescent="0.25">
      <c r="B34" s="939"/>
      <c r="C34" s="940"/>
      <c r="D34" s="940"/>
      <c r="E34" s="940"/>
      <c r="F34" s="940"/>
      <c r="G34" s="941"/>
      <c r="H34" s="939"/>
      <c r="I34" s="940"/>
      <c r="J34" s="940"/>
      <c r="K34" s="940"/>
      <c r="L34" s="941"/>
    </row>
    <row r="35" spans="2:12" ht="15.75" thickBot="1" x14ac:dyDescent="0.3">
      <c r="B35" s="939"/>
      <c r="C35" s="940"/>
      <c r="D35" s="940"/>
      <c r="E35" s="940"/>
      <c r="F35" s="940"/>
      <c r="G35" s="941"/>
      <c r="H35" s="939"/>
      <c r="I35" s="940"/>
      <c r="J35" s="940"/>
      <c r="K35" s="940"/>
      <c r="L35" s="941"/>
    </row>
    <row r="36" spans="2:12" x14ac:dyDescent="0.25">
      <c r="B36" s="942" t="s">
        <v>905</v>
      </c>
      <c r="C36" s="943"/>
      <c r="D36" s="943"/>
      <c r="E36" s="943"/>
      <c r="F36" s="943"/>
      <c r="G36" s="944"/>
      <c r="H36" s="948" t="s">
        <v>906</v>
      </c>
      <c r="I36" s="949"/>
      <c r="J36" s="949"/>
      <c r="K36" s="949"/>
      <c r="L36" s="950"/>
    </row>
    <row r="37" spans="2:12" ht="18" customHeight="1" thickBot="1" x14ac:dyDescent="0.3">
      <c r="B37" s="945"/>
      <c r="C37" s="946"/>
      <c r="D37" s="946"/>
      <c r="E37" s="946"/>
      <c r="F37" s="946"/>
      <c r="G37" s="947"/>
      <c r="H37" s="951"/>
      <c r="I37" s="952"/>
      <c r="J37" s="952"/>
      <c r="K37" s="952"/>
      <c r="L37" s="953"/>
    </row>
    <row r="38" spans="2:12" x14ac:dyDescent="0.25">
      <c r="B38" s="954" t="s">
        <v>732</v>
      </c>
      <c r="C38" s="955"/>
      <c r="D38" s="955"/>
      <c r="E38" s="955"/>
      <c r="F38" s="955"/>
      <c r="G38" s="956"/>
      <c r="H38" s="954" t="s">
        <v>733</v>
      </c>
      <c r="I38" s="955"/>
      <c r="J38" s="955"/>
      <c r="K38" s="955"/>
      <c r="L38" s="956"/>
    </row>
    <row r="39" spans="2:12" x14ac:dyDescent="0.25">
      <c r="B39" s="939"/>
      <c r="C39" s="940"/>
      <c r="D39" s="940"/>
      <c r="E39" s="940"/>
      <c r="F39" s="940"/>
      <c r="G39" s="941"/>
      <c r="H39" s="939"/>
      <c r="I39" s="940"/>
      <c r="J39" s="940"/>
      <c r="K39" s="940"/>
      <c r="L39" s="941"/>
    </row>
    <row r="40" spans="2:12" x14ac:dyDescent="0.25">
      <c r="B40" s="939"/>
      <c r="C40" s="940"/>
      <c r="D40" s="940"/>
      <c r="E40" s="940"/>
      <c r="F40" s="940"/>
      <c r="G40" s="941"/>
      <c r="H40" s="939"/>
      <c r="I40" s="940"/>
      <c r="J40" s="940"/>
      <c r="K40" s="940"/>
      <c r="L40" s="941"/>
    </row>
    <row r="41" spans="2:12" x14ac:dyDescent="0.25">
      <c r="B41" s="939"/>
      <c r="C41" s="940"/>
      <c r="D41" s="940"/>
      <c r="E41" s="940"/>
      <c r="F41" s="940"/>
      <c r="G41" s="941"/>
      <c r="H41" s="939"/>
      <c r="I41" s="940"/>
      <c r="J41" s="940"/>
      <c r="K41" s="940"/>
      <c r="L41" s="941"/>
    </row>
    <row r="42" spans="2:12" x14ac:dyDescent="0.25">
      <c r="B42" s="939"/>
      <c r="C42" s="940"/>
      <c r="D42" s="940"/>
      <c r="E42" s="940"/>
      <c r="F42" s="940"/>
      <c r="G42" s="941"/>
      <c r="H42" s="939"/>
      <c r="I42" s="940"/>
      <c r="J42" s="940"/>
      <c r="K42" s="940"/>
      <c r="L42" s="941"/>
    </row>
    <row r="43" spans="2:12" x14ac:dyDescent="0.25">
      <c r="B43" s="939"/>
      <c r="C43" s="940"/>
      <c r="D43" s="940"/>
      <c r="E43" s="940"/>
      <c r="F43" s="940"/>
      <c r="G43" s="941"/>
      <c r="H43" s="939"/>
      <c r="I43" s="940"/>
      <c r="J43" s="940"/>
      <c r="K43" s="940"/>
      <c r="L43" s="941"/>
    </row>
    <row r="44" spans="2:12" x14ac:dyDescent="0.25">
      <c r="B44" s="939"/>
      <c r="C44" s="940"/>
      <c r="D44" s="940"/>
      <c r="E44" s="940"/>
      <c r="F44" s="940"/>
      <c r="G44" s="941"/>
      <c r="H44" s="939"/>
      <c r="I44" s="940"/>
      <c r="J44" s="940"/>
      <c r="K44" s="940"/>
      <c r="L44" s="941"/>
    </row>
    <row r="45" spans="2:12" x14ac:dyDescent="0.25">
      <c r="B45" s="939"/>
      <c r="C45" s="940"/>
      <c r="D45" s="940"/>
      <c r="E45" s="940"/>
      <c r="F45" s="940"/>
      <c r="G45" s="941"/>
      <c r="H45" s="939"/>
      <c r="I45" s="940"/>
      <c r="J45" s="940"/>
      <c r="K45" s="940"/>
      <c r="L45" s="941"/>
    </row>
    <row r="46" spans="2:12" x14ac:dyDescent="0.25">
      <c r="B46" s="939"/>
      <c r="C46" s="940"/>
      <c r="D46" s="940"/>
      <c r="E46" s="940"/>
      <c r="F46" s="940"/>
      <c r="G46" s="941"/>
      <c r="H46" s="939"/>
      <c r="I46" s="940"/>
      <c r="J46" s="940"/>
      <c r="K46" s="940"/>
      <c r="L46" s="941"/>
    </row>
    <row r="47" spans="2:12" x14ac:dyDescent="0.25">
      <c r="B47" s="939"/>
      <c r="C47" s="940"/>
      <c r="D47" s="940"/>
      <c r="E47" s="940"/>
      <c r="F47" s="940"/>
      <c r="G47" s="941"/>
      <c r="H47" s="939"/>
      <c r="I47" s="940"/>
      <c r="J47" s="940"/>
      <c r="K47" s="940"/>
      <c r="L47" s="941"/>
    </row>
    <row r="48" spans="2:12" x14ac:dyDescent="0.25">
      <c r="B48" s="939"/>
      <c r="C48" s="940"/>
      <c r="D48" s="940"/>
      <c r="E48" s="940"/>
      <c r="F48" s="940"/>
      <c r="G48" s="941"/>
      <c r="H48" s="939"/>
      <c r="I48" s="940"/>
      <c r="J48" s="940"/>
      <c r="K48" s="940"/>
      <c r="L48" s="941"/>
    </row>
    <row r="49" spans="2:12" x14ac:dyDescent="0.25">
      <c r="B49" s="939"/>
      <c r="C49" s="940"/>
      <c r="D49" s="940"/>
      <c r="E49" s="940"/>
      <c r="F49" s="940"/>
      <c r="G49" s="941"/>
      <c r="H49" s="939"/>
      <c r="I49" s="940"/>
      <c r="J49" s="940"/>
      <c r="K49" s="940"/>
      <c r="L49" s="941"/>
    </row>
    <row r="50" spans="2:12" x14ac:dyDescent="0.25">
      <c r="B50" s="939"/>
      <c r="C50" s="940"/>
      <c r="D50" s="940"/>
      <c r="E50" s="940"/>
      <c r="F50" s="940"/>
      <c r="G50" s="941"/>
      <c r="H50" s="939"/>
      <c r="I50" s="940"/>
      <c r="J50" s="940"/>
      <c r="K50" s="940"/>
      <c r="L50" s="941"/>
    </row>
    <row r="51" spans="2:12" ht="15.75" thickBot="1" x14ac:dyDescent="0.3">
      <c r="B51" s="939"/>
      <c r="C51" s="940"/>
      <c r="D51" s="940"/>
      <c r="E51" s="940"/>
      <c r="F51" s="940"/>
      <c r="G51" s="941"/>
      <c r="H51" s="939"/>
      <c r="I51" s="940"/>
      <c r="J51" s="940"/>
      <c r="K51" s="940"/>
      <c r="L51" s="941"/>
    </row>
    <row r="52" spans="2:12" ht="15" customHeight="1" x14ac:dyDescent="0.25">
      <c r="B52" s="948" t="s">
        <v>907</v>
      </c>
      <c r="C52" s="949"/>
      <c r="D52" s="949"/>
      <c r="E52" s="949"/>
      <c r="F52" s="949"/>
      <c r="G52" s="950"/>
      <c r="H52" s="948" t="s">
        <v>908</v>
      </c>
      <c r="I52" s="949"/>
      <c r="J52" s="949"/>
      <c r="K52" s="949"/>
      <c r="L52" s="950"/>
    </row>
    <row r="53" spans="2:12" ht="15.75" thickBot="1" x14ac:dyDescent="0.3">
      <c r="B53" s="951"/>
      <c r="C53" s="952"/>
      <c r="D53" s="952"/>
      <c r="E53" s="952"/>
      <c r="F53" s="952"/>
      <c r="G53" s="953"/>
      <c r="H53" s="951"/>
      <c r="I53" s="952"/>
      <c r="J53" s="952"/>
      <c r="K53" s="952"/>
      <c r="L53" s="953"/>
    </row>
    <row r="54" spans="2:12" x14ac:dyDescent="0.25">
      <c r="B54" s="954" t="s">
        <v>732</v>
      </c>
      <c r="C54" s="955"/>
      <c r="D54" s="955"/>
      <c r="E54" s="955"/>
      <c r="F54" s="955"/>
      <c r="G54" s="956"/>
      <c r="H54" s="954" t="s">
        <v>733</v>
      </c>
      <c r="I54" s="955"/>
      <c r="J54" s="955"/>
      <c r="K54" s="955"/>
      <c r="L54" s="956"/>
    </row>
    <row r="55" spans="2:12" x14ac:dyDescent="0.25">
      <c r="B55" s="939"/>
      <c r="C55" s="940"/>
      <c r="D55" s="940"/>
      <c r="E55" s="940"/>
      <c r="F55" s="940"/>
      <c r="G55" s="941"/>
      <c r="H55" s="939"/>
      <c r="I55" s="940"/>
      <c r="J55" s="940"/>
      <c r="K55" s="940"/>
      <c r="L55" s="941"/>
    </row>
    <row r="56" spans="2:12" x14ac:dyDescent="0.25">
      <c r="B56" s="939"/>
      <c r="C56" s="940"/>
      <c r="D56" s="940"/>
      <c r="E56" s="940"/>
      <c r="F56" s="940"/>
      <c r="G56" s="941"/>
      <c r="H56" s="939"/>
      <c r="I56" s="940"/>
      <c r="J56" s="940"/>
      <c r="K56" s="940"/>
      <c r="L56" s="941"/>
    </row>
    <row r="57" spans="2:12" x14ac:dyDescent="0.25">
      <c r="B57" s="939"/>
      <c r="C57" s="940"/>
      <c r="D57" s="940"/>
      <c r="E57" s="940"/>
      <c r="F57" s="940"/>
      <c r="G57" s="941"/>
      <c r="H57" s="939"/>
      <c r="I57" s="940"/>
      <c r="J57" s="940"/>
      <c r="K57" s="940"/>
      <c r="L57" s="941"/>
    </row>
    <row r="58" spans="2:12" x14ac:dyDescent="0.25">
      <c r="B58" s="939"/>
      <c r="C58" s="940"/>
      <c r="D58" s="940"/>
      <c r="E58" s="940"/>
      <c r="F58" s="940"/>
      <c r="G58" s="941"/>
      <c r="H58" s="939"/>
      <c r="I58" s="940"/>
      <c r="J58" s="940"/>
      <c r="K58" s="940"/>
      <c r="L58" s="941"/>
    </row>
    <row r="59" spans="2:12" x14ac:dyDescent="0.25">
      <c r="B59" s="939"/>
      <c r="C59" s="940"/>
      <c r="D59" s="940"/>
      <c r="E59" s="940"/>
      <c r="F59" s="940"/>
      <c r="G59" s="941"/>
      <c r="H59" s="939"/>
      <c r="I59" s="940"/>
      <c r="J59" s="940"/>
      <c r="K59" s="940"/>
      <c r="L59" s="941"/>
    </row>
    <row r="60" spans="2:12" x14ac:dyDescent="0.25">
      <c r="B60" s="939"/>
      <c r="C60" s="940"/>
      <c r="D60" s="940"/>
      <c r="E60" s="940"/>
      <c r="F60" s="940"/>
      <c r="G60" s="941"/>
      <c r="H60" s="939"/>
      <c r="I60" s="940"/>
      <c r="J60" s="940"/>
      <c r="K60" s="940"/>
      <c r="L60" s="941"/>
    </row>
    <row r="61" spans="2:12" x14ac:dyDescent="0.25">
      <c r="B61" s="939"/>
      <c r="C61" s="940"/>
      <c r="D61" s="940"/>
      <c r="E61" s="940"/>
      <c r="F61" s="940"/>
      <c r="G61" s="941"/>
      <c r="H61" s="939"/>
      <c r="I61" s="940"/>
      <c r="J61" s="940"/>
      <c r="K61" s="940"/>
      <c r="L61" s="941"/>
    </row>
    <row r="62" spans="2:12" x14ac:dyDescent="0.25">
      <c r="B62" s="939"/>
      <c r="C62" s="940"/>
      <c r="D62" s="940"/>
      <c r="E62" s="940"/>
      <c r="F62" s="940"/>
      <c r="G62" s="941"/>
      <c r="H62" s="939"/>
      <c r="I62" s="940"/>
      <c r="J62" s="940"/>
      <c r="K62" s="940"/>
      <c r="L62" s="941"/>
    </row>
    <row r="63" spans="2:12" x14ac:dyDescent="0.25">
      <c r="B63" s="939"/>
      <c r="C63" s="940"/>
      <c r="D63" s="940"/>
      <c r="E63" s="940"/>
      <c r="F63" s="940"/>
      <c r="G63" s="941"/>
      <c r="H63" s="939"/>
      <c r="I63" s="940"/>
      <c r="J63" s="940"/>
      <c r="K63" s="940"/>
      <c r="L63" s="941"/>
    </row>
    <row r="64" spans="2:12" x14ac:dyDescent="0.25">
      <c r="B64" s="939"/>
      <c r="C64" s="940"/>
      <c r="D64" s="940"/>
      <c r="E64" s="940"/>
      <c r="F64" s="940"/>
      <c r="G64" s="941"/>
      <c r="H64" s="939"/>
      <c r="I64" s="940"/>
      <c r="J64" s="940"/>
      <c r="K64" s="940"/>
      <c r="L64" s="941"/>
    </row>
    <row r="65" spans="2:12" x14ac:dyDescent="0.25">
      <c r="B65" s="939"/>
      <c r="C65" s="940"/>
      <c r="D65" s="940"/>
      <c r="E65" s="940"/>
      <c r="F65" s="940"/>
      <c r="G65" s="941"/>
      <c r="H65" s="939"/>
      <c r="I65" s="940"/>
      <c r="J65" s="940"/>
      <c r="K65" s="940"/>
      <c r="L65" s="941"/>
    </row>
    <row r="66" spans="2:12" x14ac:dyDescent="0.25">
      <c r="B66" s="939"/>
      <c r="C66" s="940"/>
      <c r="D66" s="940"/>
      <c r="E66" s="940"/>
      <c r="F66" s="940"/>
      <c r="G66" s="941"/>
      <c r="H66" s="939"/>
      <c r="I66" s="940"/>
      <c r="J66" s="940"/>
      <c r="K66" s="940"/>
      <c r="L66" s="941"/>
    </row>
    <row r="67" spans="2:12" ht="15.75" thickBot="1" x14ac:dyDescent="0.3">
      <c r="B67" s="939"/>
      <c r="C67" s="940"/>
      <c r="D67" s="940"/>
      <c r="E67" s="940"/>
      <c r="F67" s="940"/>
      <c r="G67" s="941"/>
      <c r="H67" s="939"/>
      <c r="I67" s="940"/>
      <c r="J67" s="940"/>
      <c r="K67" s="940"/>
      <c r="L67" s="941"/>
    </row>
    <row r="68" spans="2:12" x14ac:dyDescent="0.25">
      <c r="B68" s="942" t="s">
        <v>909</v>
      </c>
      <c r="C68" s="943"/>
      <c r="D68" s="943"/>
      <c r="E68" s="943"/>
      <c r="F68" s="943"/>
      <c r="G68" s="944"/>
      <c r="H68" s="948" t="s">
        <v>910</v>
      </c>
      <c r="I68" s="949"/>
      <c r="J68" s="949"/>
      <c r="K68" s="949"/>
      <c r="L68" s="950"/>
    </row>
    <row r="69" spans="2:12" ht="15.75" thickBot="1" x14ac:dyDescent="0.3">
      <c r="B69" s="945"/>
      <c r="C69" s="946"/>
      <c r="D69" s="946"/>
      <c r="E69" s="946"/>
      <c r="F69" s="946"/>
      <c r="G69" s="947"/>
      <c r="H69" s="951"/>
      <c r="I69" s="952"/>
      <c r="J69" s="952"/>
      <c r="K69" s="952"/>
      <c r="L69" s="953"/>
    </row>
    <row r="70" spans="2:12" x14ac:dyDescent="0.25">
      <c r="B70" s="954" t="s">
        <v>732</v>
      </c>
      <c r="C70" s="955"/>
      <c r="D70" s="955"/>
      <c r="E70" s="955"/>
      <c r="F70" s="955"/>
      <c r="G70" s="956"/>
      <c r="H70" s="954" t="s">
        <v>733</v>
      </c>
      <c r="I70" s="955"/>
      <c r="J70" s="955"/>
      <c r="K70" s="955"/>
      <c r="L70" s="956"/>
    </row>
    <row r="71" spans="2:12" x14ac:dyDescent="0.25">
      <c r="B71" s="939"/>
      <c r="C71" s="940"/>
      <c r="D71" s="940"/>
      <c r="E71" s="940"/>
      <c r="F71" s="940"/>
      <c r="G71" s="941"/>
      <c r="H71" s="939"/>
      <c r="I71" s="940"/>
      <c r="J71" s="940"/>
      <c r="K71" s="940"/>
      <c r="L71" s="941"/>
    </row>
    <row r="72" spans="2:12" x14ac:dyDescent="0.25">
      <c r="B72" s="939"/>
      <c r="C72" s="940"/>
      <c r="D72" s="940"/>
      <c r="E72" s="940"/>
      <c r="F72" s="940"/>
      <c r="G72" s="941"/>
      <c r="H72" s="939"/>
      <c r="I72" s="940"/>
      <c r="J72" s="940"/>
      <c r="K72" s="940"/>
      <c r="L72" s="941"/>
    </row>
    <row r="73" spans="2:12" x14ac:dyDescent="0.25">
      <c r="B73" s="939"/>
      <c r="C73" s="940"/>
      <c r="D73" s="940"/>
      <c r="E73" s="940"/>
      <c r="F73" s="940"/>
      <c r="G73" s="941"/>
      <c r="H73" s="939"/>
      <c r="I73" s="940"/>
      <c r="J73" s="940"/>
      <c r="K73" s="940"/>
      <c r="L73" s="941"/>
    </row>
    <row r="74" spans="2:12" x14ac:dyDescent="0.25">
      <c r="B74" s="939"/>
      <c r="C74" s="940"/>
      <c r="D74" s="940"/>
      <c r="E74" s="940"/>
      <c r="F74" s="940"/>
      <c r="G74" s="941"/>
      <c r="H74" s="939"/>
      <c r="I74" s="940"/>
      <c r="J74" s="940"/>
      <c r="K74" s="940"/>
      <c r="L74" s="941"/>
    </row>
    <row r="75" spans="2:12" x14ac:dyDescent="0.25">
      <c r="B75" s="939"/>
      <c r="C75" s="940"/>
      <c r="D75" s="940"/>
      <c r="E75" s="940"/>
      <c r="F75" s="940"/>
      <c r="G75" s="941"/>
      <c r="H75" s="939"/>
      <c r="I75" s="940"/>
      <c r="J75" s="940"/>
      <c r="K75" s="940"/>
      <c r="L75" s="941"/>
    </row>
    <row r="76" spans="2:12" x14ac:dyDescent="0.25">
      <c r="B76" s="939"/>
      <c r="C76" s="940"/>
      <c r="D76" s="940"/>
      <c r="E76" s="940"/>
      <c r="F76" s="940"/>
      <c r="G76" s="941"/>
      <c r="H76" s="939"/>
      <c r="I76" s="940"/>
      <c r="J76" s="940"/>
      <c r="K76" s="940"/>
      <c r="L76" s="941"/>
    </row>
    <row r="77" spans="2:12" x14ac:dyDescent="0.25">
      <c r="B77" s="939"/>
      <c r="C77" s="940"/>
      <c r="D77" s="940"/>
      <c r="E77" s="940"/>
      <c r="F77" s="940"/>
      <c r="G77" s="941"/>
      <c r="H77" s="939"/>
      <c r="I77" s="940"/>
      <c r="J77" s="940"/>
      <c r="K77" s="940"/>
      <c r="L77" s="941"/>
    </row>
    <row r="78" spans="2:12" x14ac:dyDescent="0.25">
      <c r="B78" s="939"/>
      <c r="C78" s="940"/>
      <c r="D78" s="940"/>
      <c r="E78" s="940"/>
      <c r="F78" s="940"/>
      <c r="G78" s="941"/>
      <c r="H78" s="939"/>
      <c r="I78" s="940"/>
      <c r="J78" s="940"/>
      <c r="K78" s="940"/>
      <c r="L78" s="941"/>
    </row>
    <row r="79" spans="2:12" x14ac:dyDescent="0.25">
      <c r="B79" s="939"/>
      <c r="C79" s="940"/>
      <c r="D79" s="940"/>
      <c r="E79" s="940"/>
      <c r="F79" s="940"/>
      <c r="G79" s="941"/>
      <c r="H79" s="939"/>
      <c r="I79" s="940"/>
      <c r="J79" s="940"/>
      <c r="K79" s="940"/>
      <c r="L79" s="941"/>
    </row>
    <row r="80" spans="2:12" x14ac:dyDescent="0.25">
      <c r="B80" s="939"/>
      <c r="C80" s="940"/>
      <c r="D80" s="940"/>
      <c r="E80" s="940"/>
      <c r="F80" s="940"/>
      <c r="G80" s="941"/>
      <c r="H80" s="939"/>
      <c r="I80" s="940"/>
      <c r="J80" s="940"/>
      <c r="K80" s="940"/>
      <c r="L80" s="941"/>
    </row>
    <row r="81" spans="2:12" x14ac:dyDescent="0.25">
      <c r="B81" s="939"/>
      <c r="C81" s="940"/>
      <c r="D81" s="940"/>
      <c r="E81" s="940"/>
      <c r="F81" s="940"/>
      <c r="G81" s="941"/>
      <c r="H81" s="939"/>
      <c r="I81" s="940"/>
      <c r="J81" s="940"/>
      <c r="K81" s="940"/>
      <c r="L81" s="941"/>
    </row>
    <row r="82" spans="2:12" x14ac:dyDescent="0.25">
      <c r="B82" s="939"/>
      <c r="C82" s="940"/>
      <c r="D82" s="940"/>
      <c r="E82" s="940"/>
      <c r="F82" s="940"/>
      <c r="G82" s="941"/>
      <c r="H82" s="939"/>
      <c r="I82" s="940"/>
      <c r="J82" s="940"/>
      <c r="K82" s="940"/>
      <c r="L82" s="941"/>
    </row>
    <row r="83" spans="2:12" ht="15.75" thickBot="1" x14ac:dyDescent="0.3">
      <c r="B83" s="939"/>
      <c r="C83" s="940"/>
      <c r="D83" s="940"/>
      <c r="E83" s="940"/>
      <c r="F83" s="940"/>
      <c r="G83" s="941"/>
      <c r="H83" s="939"/>
      <c r="I83" s="940"/>
      <c r="J83" s="940"/>
      <c r="K83" s="940"/>
      <c r="L83" s="941"/>
    </row>
    <row r="84" spans="2:12" x14ac:dyDescent="0.25">
      <c r="B84" s="942" t="s">
        <v>889</v>
      </c>
      <c r="C84" s="943"/>
      <c r="D84" s="943"/>
      <c r="E84" s="943"/>
      <c r="F84" s="943"/>
      <c r="G84" s="944"/>
      <c r="H84" s="948" t="s">
        <v>911</v>
      </c>
      <c r="I84" s="949"/>
      <c r="J84" s="949"/>
      <c r="K84" s="949"/>
      <c r="L84" s="950"/>
    </row>
    <row r="85" spans="2:12" ht="15.75" thickBot="1" x14ac:dyDescent="0.3">
      <c r="B85" s="945"/>
      <c r="C85" s="946"/>
      <c r="D85" s="946"/>
      <c r="E85" s="946"/>
      <c r="F85" s="946"/>
      <c r="G85" s="947"/>
      <c r="H85" s="951"/>
      <c r="I85" s="952"/>
      <c r="J85" s="952"/>
      <c r="K85" s="952"/>
      <c r="L85" s="953"/>
    </row>
    <row r="86" spans="2:12" x14ac:dyDescent="0.25">
      <c r="B86" s="954" t="s">
        <v>732</v>
      </c>
      <c r="C86" s="955"/>
      <c r="D86" s="955"/>
      <c r="E86" s="955"/>
      <c r="F86" s="955"/>
      <c r="G86" s="956"/>
      <c r="H86" s="954" t="s">
        <v>733</v>
      </c>
      <c r="I86" s="955"/>
      <c r="J86" s="955"/>
      <c r="K86" s="955"/>
      <c r="L86" s="956"/>
    </row>
    <row r="87" spans="2:12" x14ac:dyDescent="0.25">
      <c r="B87" s="939"/>
      <c r="C87" s="940"/>
      <c r="D87" s="940"/>
      <c r="E87" s="940"/>
      <c r="F87" s="940"/>
      <c r="G87" s="941"/>
      <c r="H87" s="939"/>
      <c r="I87" s="940"/>
      <c r="J87" s="940"/>
      <c r="K87" s="940"/>
      <c r="L87" s="941"/>
    </row>
    <row r="88" spans="2:12" x14ac:dyDescent="0.25">
      <c r="B88" s="939"/>
      <c r="C88" s="940"/>
      <c r="D88" s="940"/>
      <c r="E88" s="940"/>
      <c r="F88" s="940"/>
      <c r="G88" s="941"/>
      <c r="H88" s="939"/>
      <c r="I88" s="940"/>
      <c r="J88" s="940"/>
      <c r="K88" s="940"/>
      <c r="L88" s="941"/>
    </row>
    <row r="89" spans="2:12" x14ac:dyDescent="0.25">
      <c r="B89" s="939"/>
      <c r="C89" s="940"/>
      <c r="D89" s="940"/>
      <c r="E89" s="940"/>
      <c r="F89" s="940"/>
      <c r="G89" s="941"/>
      <c r="H89" s="939"/>
      <c r="I89" s="940"/>
      <c r="J89" s="940"/>
      <c r="K89" s="940"/>
      <c r="L89" s="941"/>
    </row>
    <row r="90" spans="2:12" x14ac:dyDescent="0.25">
      <c r="B90" s="939"/>
      <c r="C90" s="940"/>
      <c r="D90" s="940"/>
      <c r="E90" s="940"/>
      <c r="F90" s="940"/>
      <c r="G90" s="941"/>
      <c r="H90" s="939"/>
      <c r="I90" s="940"/>
      <c r="J90" s="940"/>
      <c r="K90" s="940"/>
      <c r="L90" s="941"/>
    </row>
    <row r="91" spans="2:12" x14ac:dyDescent="0.25">
      <c r="B91" s="939"/>
      <c r="C91" s="940"/>
      <c r="D91" s="940"/>
      <c r="E91" s="940"/>
      <c r="F91" s="940"/>
      <c r="G91" s="941"/>
      <c r="H91" s="939"/>
      <c r="I91" s="940"/>
      <c r="J91" s="940"/>
      <c r="K91" s="940"/>
      <c r="L91" s="941"/>
    </row>
    <row r="92" spans="2:12" x14ac:dyDescent="0.25">
      <c r="B92" s="939"/>
      <c r="C92" s="940"/>
      <c r="D92" s="940"/>
      <c r="E92" s="940"/>
      <c r="F92" s="940"/>
      <c r="G92" s="941"/>
      <c r="H92" s="939"/>
      <c r="I92" s="940"/>
      <c r="J92" s="940"/>
      <c r="K92" s="940"/>
      <c r="L92" s="941"/>
    </row>
    <row r="93" spans="2:12" x14ac:dyDescent="0.25">
      <c r="B93" s="939"/>
      <c r="C93" s="940"/>
      <c r="D93" s="940"/>
      <c r="E93" s="940"/>
      <c r="F93" s="940"/>
      <c r="G93" s="941"/>
      <c r="H93" s="939"/>
      <c r="I93" s="940"/>
      <c r="J93" s="940"/>
      <c r="K93" s="940"/>
      <c r="L93" s="941"/>
    </row>
    <row r="94" spans="2:12" x14ac:dyDescent="0.25">
      <c r="B94" s="939"/>
      <c r="C94" s="940"/>
      <c r="D94" s="940"/>
      <c r="E94" s="940"/>
      <c r="F94" s="940"/>
      <c r="G94" s="941"/>
      <c r="H94" s="939"/>
      <c r="I94" s="940"/>
      <c r="J94" s="940"/>
      <c r="K94" s="940"/>
      <c r="L94" s="941"/>
    </row>
    <row r="95" spans="2:12" x14ac:dyDescent="0.25">
      <c r="B95" s="939"/>
      <c r="C95" s="940"/>
      <c r="D95" s="940"/>
      <c r="E95" s="940"/>
      <c r="F95" s="940"/>
      <c r="G95" s="941"/>
      <c r="H95" s="939"/>
      <c r="I95" s="940"/>
      <c r="J95" s="940"/>
      <c r="K95" s="940"/>
      <c r="L95" s="941"/>
    </row>
    <row r="96" spans="2:12" x14ac:dyDescent="0.25">
      <c r="B96" s="939"/>
      <c r="C96" s="940"/>
      <c r="D96" s="940"/>
      <c r="E96" s="940"/>
      <c r="F96" s="940"/>
      <c r="G96" s="941"/>
      <c r="H96" s="939"/>
      <c r="I96" s="940"/>
      <c r="J96" s="940"/>
      <c r="K96" s="940"/>
      <c r="L96" s="941"/>
    </row>
    <row r="97" spans="2:12" x14ac:dyDescent="0.25">
      <c r="B97" s="939"/>
      <c r="C97" s="940"/>
      <c r="D97" s="940"/>
      <c r="E97" s="940"/>
      <c r="F97" s="940"/>
      <c r="G97" s="941"/>
      <c r="H97" s="939"/>
      <c r="I97" s="940"/>
      <c r="J97" s="940"/>
      <c r="K97" s="940"/>
      <c r="L97" s="941"/>
    </row>
    <row r="98" spans="2:12" x14ac:dyDescent="0.25">
      <c r="B98" s="939"/>
      <c r="C98" s="940"/>
      <c r="D98" s="940"/>
      <c r="E98" s="940"/>
      <c r="F98" s="940"/>
      <c r="G98" s="941"/>
      <c r="H98" s="939"/>
      <c r="I98" s="940"/>
      <c r="J98" s="940"/>
      <c r="K98" s="940"/>
      <c r="L98" s="941"/>
    </row>
    <row r="99" spans="2:12" ht="15.75" thickBot="1" x14ac:dyDescent="0.3">
      <c r="B99" s="939"/>
      <c r="C99" s="940"/>
      <c r="D99" s="940"/>
      <c r="E99" s="940"/>
      <c r="F99" s="940"/>
      <c r="G99" s="941"/>
      <c r="H99" s="939"/>
      <c r="I99" s="940"/>
      <c r="J99" s="940"/>
      <c r="K99" s="940"/>
      <c r="L99" s="941"/>
    </row>
    <row r="100" spans="2:12" x14ac:dyDescent="0.25">
      <c r="B100" s="948" t="s">
        <v>912</v>
      </c>
      <c r="C100" s="949"/>
      <c r="D100" s="949"/>
      <c r="E100" s="949"/>
      <c r="F100" s="949"/>
      <c r="G100" s="950"/>
      <c r="H100" s="948" t="s">
        <v>890</v>
      </c>
      <c r="I100" s="949"/>
      <c r="J100" s="949"/>
      <c r="K100" s="949"/>
      <c r="L100" s="950"/>
    </row>
    <row r="101" spans="2:12" ht="15.75" thickBot="1" x14ac:dyDescent="0.3">
      <c r="B101" s="951"/>
      <c r="C101" s="952"/>
      <c r="D101" s="952"/>
      <c r="E101" s="952"/>
      <c r="F101" s="952"/>
      <c r="G101" s="953"/>
      <c r="H101" s="951"/>
      <c r="I101" s="952"/>
      <c r="J101" s="952"/>
      <c r="K101" s="952"/>
      <c r="L101" s="953"/>
    </row>
  </sheetData>
  <mergeCells count="31">
    <mergeCell ref="B1:L2"/>
    <mergeCell ref="B3:E3"/>
    <mergeCell ref="G3:I3"/>
    <mergeCell ref="J3:L3"/>
    <mergeCell ref="B4:H5"/>
    <mergeCell ref="K4:L4"/>
    <mergeCell ref="K5:L5"/>
    <mergeCell ref="B6:G19"/>
    <mergeCell ref="H6:L19"/>
    <mergeCell ref="B20:G21"/>
    <mergeCell ref="H20:L21"/>
    <mergeCell ref="B22:G35"/>
    <mergeCell ref="H22:L35"/>
    <mergeCell ref="B36:G37"/>
    <mergeCell ref="H36:L37"/>
    <mergeCell ref="B38:G51"/>
    <mergeCell ref="H38:L51"/>
    <mergeCell ref="B52:G53"/>
    <mergeCell ref="H52:L53"/>
    <mergeCell ref="B54:G67"/>
    <mergeCell ref="H54:L67"/>
    <mergeCell ref="B68:G69"/>
    <mergeCell ref="H68:L69"/>
    <mergeCell ref="B70:G83"/>
    <mergeCell ref="H70:L83"/>
    <mergeCell ref="B84:G85"/>
    <mergeCell ref="H84:L85"/>
    <mergeCell ref="B86:G99"/>
    <mergeCell ref="H86:L99"/>
    <mergeCell ref="B100:G101"/>
    <mergeCell ref="H100:L101"/>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rowBreaks count="1" manualBreakCount="1">
    <brk id="67" min="1" max="12"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B1:S237"/>
  <sheetViews>
    <sheetView view="pageBreakPreview" zoomScale="85" zoomScaleNormal="100" zoomScaleSheetLayoutView="85" zoomScalePageLayoutView="110" workbookViewId="0">
      <selection activeCell="Q29" sqref="Q29:Q33"/>
    </sheetView>
  </sheetViews>
  <sheetFormatPr baseColWidth="10" defaultColWidth="11.42578125" defaultRowHeight="15" x14ac:dyDescent="0.25"/>
  <cols>
    <col min="1" max="1" width="3" style="130" customWidth="1"/>
    <col min="2" max="2" width="4.7109375" style="130" customWidth="1"/>
    <col min="3" max="3" width="8.28515625" style="130" customWidth="1"/>
    <col min="4" max="4" width="8" style="130" customWidth="1"/>
    <col min="5" max="5" width="11.42578125" style="130"/>
    <col min="6" max="6" width="11.85546875" style="130" customWidth="1"/>
    <col min="7" max="7" width="16.28515625" style="130" customWidth="1"/>
    <col min="8" max="8" width="8.5703125" style="130" customWidth="1"/>
    <col min="9" max="9" width="22.42578125" style="130" customWidth="1"/>
    <col min="10" max="10" width="11.7109375" style="130" customWidth="1"/>
    <col min="11" max="11" width="13.42578125" style="130" customWidth="1"/>
    <col min="12" max="12" width="9.42578125" style="130" customWidth="1"/>
    <col min="13" max="13" width="11.42578125" style="130" hidden="1" customWidth="1"/>
    <col min="14" max="16384" width="11.42578125" style="130"/>
  </cols>
  <sheetData>
    <row r="1" spans="2:12" ht="27.75" customHeight="1" x14ac:dyDescent="0.25">
      <c r="B1" s="919" t="s">
        <v>386</v>
      </c>
      <c r="C1" s="920"/>
      <c r="D1" s="920"/>
      <c r="E1" s="920"/>
      <c r="F1" s="920"/>
      <c r="G1" s="920"/>
      <c r="H1" s="920"/>
      <c r="I1" s="920"/>
      <c r="J1" s="920"/>
      <c r="K1" s="920"/>
      <c r="L1" s="921"/>
    </row>
    <row r="2" spans="2:12" ht="11.25" customHeight="1" x14ac:dyDescent="0.25">
      <c r="B2" s="922"/>
      <c r="C2" s="923"/>
      <c r="D2" s="923"/>
      <c r="E2" s="923"/>
      <c r="F2" s="923"/>
      <c r="G2" s="923"/>
      <c r="H2" s="923"/>
      <c r="I2" s="923"/>
      <c r="J2" s="923"/>
      <c r="K2" s="923"/>
      <c r="L2" s="924"/>
    </row>
    <row r="3" spans="2:12" ht="24.95" customHeight="1" x14ac:dyDescent="0.25">
      <c r="B3" s="925" t="s">
        <v>434</v>
      </c>
      <c r="C3" s="926"/>
      <c r="D3" s="926"/>
      <c r="E3" s="927"/>
      <c r="F3" s="157">
        <v>43999</v>
      </c>
      <c r="G3" s="925" t="s">
        <v>435</v>
      </c>
      <c r="H3" s="926"/>
      <c r="I3" s="927"/>
      <c r="J3" s="988">
        <v>44006</v>
      </c>
      <c r="K3" s="926"/>
      <c r="L3" s="927"/>
    </row>
    <row r="4" spans="2:12" ht="24.95" customHeight="1" x14ac:dyDescent="0.25">
      <c r="B4" s="1081" t="s">
        <v>384</v>
      </c>
      <c r="C4" s="932"/>
      <c r="D4" s="932"/>
      <c r="E4" s="932"/>
      <c r="F4" s="932"/>
      <c r="G4" s="933"/>
      <c r="H4" s="1082" t="s">
        <v>709</v>
      </c>
      <c r="I4" s="1083"/>
      <c r="J4" s="164" t="s">
        <v>2</v>
      </c>
      <c r="K4" s="937" t="s">
        <v>0</v>
      </c>
      <c r="L4" s="938"/>
    </row>
    <row r="5" spans="2:12" ht="24.95" customHeight="1" x14ac:dyDescent="0.25">
      <c r="B5" s="158"/>
      <c r="C5" s="159"/>
      <c r="D5" s="159"/>
      <c r="E5" s="159"/>
      <c r="F5" s="159"/>
      <c r="G5" s="160"/>
      <c r="H5" s="1084" t="s">
        <v>710</v>
      </c>
      <c r="I5" s="1085"/>
      <c r="J5" s="164">
        <v>2</v>
      </c>
      <c r="K5" s="937" t="s">
        <v>436</v>
      </c>
      <c r="L5" s="938"/>
    </row>
    <row r="6" spans="2:12" ht="24.95" customHeight="1" x14ac:dyDescent="0.25">
      <c r="B6" s="932" t="s">
        <v>729</v>
      </c>
      <c r="C6" s="932"/>
      <c r="D6" s="932"/>
      <c r="E6" s="932"/>
      <c r="F6" s="932"/>
      <c r="G6" s="932"/>
      <c r="H6" s="932"/>
      <c r="I6" s="932"/>
      <c r="J6" s="932"/>
      <c r="K6" s="932"/>
      <c r="L6" s="1086"/>
    </row>
    <row r="7" spans="2:12" ht="15.75" customHeight="1" x14ac:dyDescent="0.25">
      <c r="B7" s="939"/>
      <c r="C7" s="940"/>
      <c r="D7" s="940"/>
      <c r="E7" s="940"/>
      <c r="F7" s="940"/>
      <c r="G7" s="941"/>
      <c r="H7" s="939" t="s">
        <v>645</v>
      </c>
      <c r="I7" s="940"/>
      <c r="J7" s="940"/>
      <c r="K7" s="940"/>
      <c r="L7" s="941"/>
    </row>
    <row r="8" spans="2:12" x14ac:dyDescent="0.25">
      <c r="B8" s="939"/>
      <c r="C8" s="940"/>
      <c r="D8" s="940"/>
      <c r="E8" s="940"/>
      <c r="F8" s="940"/>
      <c r="G8" s="941"/>
      <c r="H8" s="939"/>
      <c r="I8" s="940"/>
      <c r="J8" s="940"/>
      <c r="K8" s="940"/>
      <c r="L8" s="941"/>
    </row>
    <row r="9" spans="2:12" x14ac:dyDescent="0.25">
      <c r="B9" s="939"/>
      <c r="C9" s="940"/>
      <c r="D9" s="940"/>
      <c r="E9" s="940"/>
      <c r="F9" s="940"/>
      <c r="G9" s="941"/>
      <c r="H9" s="939"/>
      <c r="I9" s="940"/>
      <c r="J9" s="940"/>
      <c r="K9" s="940"/>
      <c r="L9" s="941"/>
    </row>
    <row r="10" spans="2:12" x14ac:dyDescent="0.25">
      <c r="B10" s="939"/>
      <c r="C10" s="940"/>
      <c r="D10" s="940"/>
      <c r="E10" s="940"/>
      <c r="F10" s="940"/>
      <c r="G10" s="941"/>
      <c r="H10" s="939"/>
      <c r="I10" s="940"/>
      <c r="J10" s="940"/>
      <c r="K10" s="940"/>
      <c r="L10" s="941"/>
    </row>
    <row r="11" spans="2:12" x14ac:dyDescent="0.25">
      <c r="B11" s="939"/>
      <c r="C11" s="940"/>
      <c r="D11" s="940"/>
      <c r="E11" s="940"/>
      <c r="F11" s="940"/>
      <c r="G11" s="941"/>
      <c r="H11" s="939"/>
      <c r="I11" s="940"/>
      <c r="J11" s="940"/>
      <c r="K11" s="940"/>
      <c r="L11" s="941"/>
    </row>
    <row r="12" spans="2:12" x14ac:dyDescent="0.25">
      <c r="B12" s="939"/>
      <c r="C12" s="940"/>
      <c r="D12" s="940"/>
      <c r="E12" s="940"/>
      <c r="F12" s="940"/>
      <c r="G12" s="941"/>
      <c r="H12" s="939"/>
      <c r="I12" s="940"/>
      <c r="J12" s="940"/>
      <c r="K12" s="940"/>
      <c r="L12" s="941"/>
    </row>
    <row r="13" spans="2:12" x14ac:dyDescent="0.25">
      <c r="B13" s="939"/>
      <c r="C13" s="940"/>
      <c r="D13" s="940"/>
      <c r="E13" s="940"/>
      <c r="F13" s="940"/>
      <c r="G13" s="941"/>
      <c r="H13" s="939"/>
      <c r="I13" s="940"/>
      <c r="J13" s="940"/>
      <c r="K13" s="940"/>
      <c r="L13" s="941"/>
    </row>
    <row r="14" spans="2:12" x14ac:dyDescent="0.25">
      <c r="B14" s="939"/>
      <c r="C14" s="940"/>
      <c r="D14" s="940"/>
      <c r="E14" s="940"/>
      <c r="F14" s="940"/>
      <c r="G14" s="941"/>
      <c r="H14" s="939"/>
      <c r="I14" s="940"/>
      <c r="J14" s="940"/>
      <c r="K14" s="940"/>
      <c r="L14" s="941"/>
    </row>
    <row r="15" spans="2:12" x14ac:dyDescent="0.25">
      <c r="B15" s="939"/>
      <c r="C15" s="940"/>
      <c r="D15" s="940"/>
      <c r="E15" s="940"/>
      <c r="F15" s="940"/>
      <c r="G15" s="941"/>
      <c r="H15" s="939"/>
      <c r="I15" s="940"/>
      <c r="J15" s="940"/>
      <c r="K15" s="940"/>
      <c r="L15" s="941"/>
    </row>
    <row r="16" spans="2:12" x14ac:dyDescent="0.25">
      <c r="B16" s="939"/>
      <c r="C16" s="940"/>
      <c r="D16" s="940"/>
      <c r="E16" s="940"/>
      <c r="F16" s="940"/>
      <c r="G16" s="941"/>
      <c r="H16" s="939"/>
      <c r="I16" s="940"/>
      <c r="J16" s="940"/>
      <c r="K16" s="940"/>
      <c r="L16" s="941"/>
    </row>
    <row r="17" spans="2:12" x14ac:dyDescent="0.25">
      <c r="B17" s="939"/>
      <c r="C17" s="940"/>
      <c r="D17" s="940"/>
      <c r="E17" s="940"/>
      <c r="F17" s="940"/>
      <c r="G17" s="941"/>
      <c r="H17" s="939"/>
      <c r="I17" s="940"/>
      <c r="J17" s="940"/>
      <c r="K17" s="940"/>
      <c r="L17" s="941"/>
    </row>
    <row r="18" spans="2:12" x14ac:dyDescent="0.25">
      <c r="B18" s="939"/>
      <c r="C18" s="940"/>
      <c r="D18" s="940"/>
      <c r="E18" s="940"/>
      <c r="F18" s="940"/>
      <c r="G18" s="941"/>
      <c r="H18" s="939"/>
      <c r="I18" s="940"/>
      <c r="J18" s="940"/>
      <c r="K18" s="940"/>
      <c r="L18" s="941"/>
    </row>
    <row r="19" spans="2:12" x14ac:dyDescent="0.25">
      <c r="B19" s="939"/>
      <c r="C19" s="940"/>
      <c r="D19" s="940"/>
      <c r="E19" s="940"/>
      <c r="F19" s="940"/>
      <c r="G19" s="941"/>
      <c r="H19" s="939"/>
      <c r="I19" s="940"/>
      <c r="J19" s="940"/>
      <c r="K19" s="940"/>
      <c r="L19" s="941"/>
    </row>
    <row r="20" spans="2:12" x14ac:dyDescent="0.25">
      <c r="B20" s="939"/>
      <c r="C20" s="940"/>
      <c r="D20" s="940"/>
      <c r="E20" s="940"/>
      <c r="F20" s="940"/>
      <c r="G20" s="941"/>
      <c r="H20" s="939"/>
      <c r="I20" s="940"/>
      <c r="J20" s="940"/>
      <c r="K20" s="940"/>
      <c r="L20" s="941"/>
    </row>
    <row r="21" spans="2:12" x14ac:dyDescent="0.25">
      <c r="B21" s="1069">
        <v>1</v>
      </c>
      <c r="C21" s="1070"/>
      <c r="D21" s="1070"/>
      <c r="E21" s="1070"/>
      <c r="F21" s="1070"/>
      <c r="G21" s="1071"/>
      <c r="H21" s="1075">
        <v>2</v>
      </c>
      <c r="I21" s="1076"/>
      <c r="J21" s="1076"/>
      <c r="K21" s="1076"/>
      <c r="L21" s="1077"/>
    </row>
    <row r="22" spans="2:12" ht="18" customHeight="1" thickBot="1" x14ac:dyDescent="0.3">
      <c r="B22" s="1072"/>
      <c r="C22" s="1073"/>
      <c r="D22" s="1073"/>
      <c r="E22" s="1073"/>
      <c r="F22" s="1073"/>
      <c r="G22" s="1074"/>
      <c r="H22" s="1078"/>
      <c r="I22" s="1079"/>
      <c r="J22" s="1079"/>
      <c r="K22" s="1079"/>
      <c r="L22" s="1080"/>
    </row>
    <row r="23" spans="2:12" ht="15.75" customHeight="1" x14ac:dyDescent="0.25">
      <c r="B23" s="939"/>
      <c r="C23" s="940"/>
      <c r="D23" s="940"/>
      <c r="E23" s="940"/>
      <c r="F23" s="940"/>
      <c r="G23" s="941"/>
      <c r="H23" s="939" t="s">
        <v>645</v>
      </c>
      <c r="I23" s="940"/>
      <c r="J23" s="940"/>
      <c r="K23" s="940"/>
      <c r="L23" s="941"/>
    </row>
    <row r="24" spans="2:12" x14ac:dyDescent="0.25">
      <c r="B24" s="939"/>
      <c r="C24" s="940"/>
      <c r="D24" s="940"/>
      <c r="E24" s="940"/>
      <c r="F24" s="940"/>
      <c r="G24" s="941"/>
      <c r="H24" s="939"/>
      <c r="I24" s="940"/>
      <c r="J24" s="940"/>
      <c r="K24" s="940"/>
      <c r="L24" s="941"/>
    </row>
    <row r="25" spans="2:12" x14ac:dyDescent="0.25">
      <c r="B25" s="939"/>
      <c r="C25" s="940"/>
      <c r="D25" s="940"/>
      <c r="E25" s="940"/>
      <c r="F25" s="940"/>
      <c r="G25" s="941"/>
      <c r="H25" s="939"/>
      <c r="I25" s="940"/>
      <c r="J25" s="940"/>
      <c r="K25" s="940"/>
      <c r="L25" s="941"/>
    </row>
    <row r="26" spans="2:12" x14ac:dyDescent="0.25">
      <c r="B26" s="939"/>
      <c r="C26" s="940"/>
      <c r="D26" s="940"/>
      <c r="E26" s="940"/>
      <c r="F26" s="940"/>
      <c r="G26" s="941"/>
      <c r="H26" s="939"/>
      <c r="I26" s="940"/>
      <c r="J26" s="940"/>
      <c r="K26" s="940"/>
      <c r="L26" s="941"/>
    </row>
    <row r="27" spans="2:12" x14ac:dyDescent="0.25">
      <c r="B27" s="939"/>
      <c r="C27" s="940"/>
      <c r="D27" s="940"/>
      <c r="E27" s="940"/>
      <c r="F27" s="940"/>
      <c r="G27" s="941"/>
      <c r="H27" s="939"/>
      <c r="I27" s="940"/>
      <c r="J27" s="940"/>
      <c r="K27" s="940"/>
      <c r="L27" s="941"/>
    </row>
    <row r="28" spans="2:12" x14ac:dyDescent="0.25">
      <c r="B28" s="939"/>
      <c r="C28" s="940"/>
      <c r="D28" s="940"/>
      <c r="E28" s="940"/>
      <c r="F28" s="940"/>
      <c r="G28" s="941"/>
      <c r="H28" s="939"/>
      <c r="I28" s="940"/>
      <c r="J28" s="940"/>
      <c r="K28" s="940"/>
      <c r="L28" s="941"/>
    </row>
    <row r="29" spans="2:12" x14ac:dyDescent="0.25">
      <c r="B29" s="939"/>
      <c r="C29" s="940"/>
      <c r="D29" s="940"/>
      <c r="E29" s="940"/>
      <c r="F29" s="940"/>
      <c r="G29" s="941"/>
      <c r="H29" s="939"/>
      <c r="I29" s="940"/>
      <c r="J29" s="940"/>
      <c r="K29" s="940"/>
      <c r="L29" s="941"/>
    </row>
    <row r="30" spans="2:12" x14ac:dyDescent="0.25">
      <c r="B30" s="939"/>
      <c r="C30" s="940"/>
      <c r="D30" s="940"/>
      <c r="E30" s="940"/>
      <c r="F30" s="940"/>
      <c r="G30" s="941"/>
      <c r="H30" s="939"/>
      <c r="I30" s="940"/>
      <c r="J30" s="940"/>
      <c r="K30" s="940"/>
      <c r="L30" s="941"/>
    </row>
    <row r="31" spans="2:12" x14ac:dyDescent="0.25">
      <c r="B31" s="939"/>
      <c r="C31" s="940"/>
      <c r="D31" s="940"/>
      <c r="E31" s="940"/>
      <c r="F31" s="940"/>
      <c r="G31" s="941"/>
      <c r="H31" s="939"/>
      <c r="I31" s="940"/>
      <c r="J31" s="940"/>
      <c r="K31" s="940"/>
      <c r="L31" s="941"/>
    </row>
    <row r="32" spans="2:12" x14ac:dyDescent="0.25">
      <c r="B32" s="939"/>
      <c r="C32" s="940"/>
      <c r="D32" s="940"/>
      <c r="E32" s="940"/>
      <c r="F32" s="940"/>
      <c r="G32" s="941"/>
      <c r="H32" s="939"/>
      <c r="I32" s="940"/>
      <c r="J32" s="940"/>
      <c r="K32" s="940"/>
      <c r="L32" s="941"/>
    </row>
    <row r="33" spans="2:12" x14ac:dyDescent="0.25">
      <c r="B33" s="939"/>
      <c r="C33" s="940"/>
      <c r="D33" s="940"/>
      <c r="E33" s="940"/>
      <c r="F33" s="940"/>
      <c r="G33" s="941"/>
      <c r="H33" s="939"/>
      <c r="I33" s="940"/>
      <c r="J33" s="940"/>
      <c r="K33" s="940"/>
      <c r="L33" s="941"/>
    </row>
    <row r="34" spans="2:12" x14ac:dyDescent="0.25">
      <c r="B34" s="939"/>
      <c r="C34" s="940"/>
      <c r="D34" s="940"/>
      <c r="E34" s="940"/>
      <c r="F34" s="940"/>
      <c r="G34" s="941"/>
      <c r="H34" s="939"/>
      <c r="I34" s="940"/>
      <c r="J34" s="940"/>
      <c r="K34" s="940"/>
      <c r="L34" s="941"/>
    </row>
    <row r="35" spans="2:12" x14ac:dyDescent="0.25">
      <c r="B35" s="939"/>
      <c r="C35" s="940"/>
      <c r="D35" s="940"/>
      <c r="E35" s="940"/>
      <c r="F35" s="940"/>
      <c r="G35" s="941"/>
      <c r="H35" s="939"/>
      <c r="I35" s="940"/>
      <c r="J35" s="940"/>
      <c r="K35" s="940"/>
      <c r="L35" s="941"/>
    </row>
    <row r="36" spans="2:12" x14ac:dyDescent="0.25">
      <c r="B36" s="939"/>
      <c r="C36" s="940"/>
      <c r="D36" s="940"/>
      <c r="E36" s="940"/>
      <c r="F36" s="940"/>
      <c r="G36" s="941"/>
      <c r="H36" s="939"/>
      <c r="I36" s="940"/>
      <c r="J36" s="940"/>
      <c r="K36" s="940"/>
      <c r="L36" s="941"/>
    </row>
    <row r="37" spans="2:12" x14ac:dyDescent="0.25">
      <c r="B37" s="1069">
        <v>3</v>
      </c>
      <c r="C37" s="1070"/>
      <c r="D37" s="1070"/>
      <c r="E37" s="1070"/>
      <c r="F37" s="1070"/>
      <c r="G37" s="1071"/>
      <c r="H37" s="1075">
        <v>4</v>
      </c>
      <c r="I37" s="1076"/>
      <c r="J37" s="1076"/>
      <c r="K37" s="1076"/>
      <c r="L37" s="1077"/>
    </row>
    <row r="38" spans="2:12" ht="18" customHeight="1" thickBot="1" x14ac:dyDescent="0.3">
      <c r="B38" s="1072"/>
      <c r="C38" s="1073"/>
      <c r="D38" s="1073"/>
      <c r="E38" s="1073"/>
      <c r="F38" s="1073"/>
      <c r="G38" s="1074"/>
      <c r="H38" s="1078"/>
      <c r="I38" s="1079"/>
      <c r="J38" s="1079"/>
      <c r="K38" s="1079"/>
      <c r="L38" s="1080"/>
    </row>
    <row r="39" spans="2:12" ht="46.5" customHeight="1" thickBot="1" x14ac:dyDescent="0.3">
      <c r="B39" s="1087" t="s">
        <v>1084</v>
      </c>
      <c r="C39" s="1088"/>
      <c r="D39" s="1088"/>
      <c r="E39" s="1088"/>
      <c r="F39" s="1088"/>
      <c r="G39" s="1088"/>
      <c r="H39" s="1088"/>
      <c r="I39" s="1088"/>
      <c r="J39" s="1088"/>
      <c r="K39" s="1088"/>
      <c r="L39" s="1089"/>
    </row>
    <row r="40" spans="2:12" ht="15.75" customHeight="1" x14ac:dyDescent="0.25">
      <c r="B40" s="939" t="s">
        <v>644</v>
      </c>
      <c r="C40" s="940"/>
      <c r="D40" s="940"/>
      <c r="E40" s="940"/>
      <c r="F40" s="940"/>
      <c r="G40" s="941"/>
      <c r="H40" s="939" t="s">
        <v>645</v>
      </c>
      <c r="I40" s="940"/>
      <c r="J40" s="940"/>
      <c r="K40" s="940"/>
      <c r="L40" s="941"/>
    </row>
    <row r="41" spans="2:12" x14ac:dyDescent="0.25">
      <c r="B41" s="939"/>
      <c r="C41" s="940"/>
      <c r="D41" s="940"/>
      <c r="E41" s="940"/>
      <c r="F41" s="940"/>
      <c r="G41" s="941"/>
      <c r="H41" s="939"/>
      <c r="I41" s="940"/>
      <c r="J41" s="940"/>
      <c r="K41" s="940"/>
      <c r="L41" s="941"/>
    </row>
    <row r="42" spans="2:12" x14ac:dyDescent="0.25">
      <c r="B42" s="939"/>
      <c r="C42" s="940"/>
      <c r="D42" s="940"/>
      <c r="E42" s="940"/>
      <c r="F42" s="940"/>
      <c r="G42" s="941"/>
      <c r="H42" s="939"/>
      <c r="I42" s="940"/>
      <c r="J42" s="940"/>
      <c r="K42" s="940"/>
      <c r="L42" s="941"/>
    </row>
    <row r="43" spans="2:12" x14ac:dyDescent="0.25">
      <c r="B43" s="939"/>
      <c r="C43" s="940"/>
      <c r="D43" s="940"/>
      <c r="E43" s="940"/>
      <c r="F43" s="940"/>
      <c r="G43" s="941"/>
      <c r="H43" s="939"/>
      <c r="I43" s="940"/>
      <c r="J43" s="940"/>
      <c r="K43" s="940"/>
      <c r="L43" s="941"/>
    </row>
    <row r="44" spans="2:12" x14ac:dyDescent="0.25">
      <c r="B44" s="939"/>
      <c r="C44" s="940"/>
      <c r="D44" s="940"/>
      <c r="E44" s="940"/>
      <c r="F44" s="940"/>
      <c r="G44" s="941"/>
      <c r="H44" s="939"/>
      <c r="I44" s="940"/>
      <c r="J44" s="940"/>
      <c r="K44" s="940"/>
      <c r="L44" s="941"/>
    </row>
    <row r="45" spans="2:12" x14ac:dyDescent="0.25">
      <c r="B45" s="939"/>
      <c r="C45" s="940"/>
      <c r="D45" s="940"/>
      <c r="E45" s="940"/>
      <c r="F45" s="940"/>
      <c r="G45" s="941"/>
      <c r="H45" s="939"/>
      <c r="I45" s="940"/>
      <c r="J45" s="940"/>
      <c r="K45" s="940"/>
      <c r="L45" s="941"/>
    </row>
    <row r="46" spans="2:12" x14ac:dyDescent="0.25">
      <c r="B46" s="939"/>
      <c r="C46" s="940"/>
      <c r="D46" s="940"/>
      <c r="E46" s="940"/>
      <c r="F46" s="940"/>
      <c r="G46" s="941"/>
      <c r="H46" s="939"/>
      <c r="I46" s="940"/>
      <c r="J46" s="940"/>
      <c r="K46" s="940"/>
      <c r="L46" s="941"/>
    </row>
    <row r="47" spans="2:12" x14ac:dyDescent="0.25">
      <c r="B47" s="939"/>
      <c r="C47" s="940"/>
      <c r="D47" s="940"/>
      <c r="E47" s="940"/>
      <c r="F47" s="940"/>
      <c r="G47" s="941"/>
      <c r="H47" s="939"/>
      <c r="I47" s="940"/>
      <c r="J47" s="940"/>
      <c r="K47" s="940"/>
      <c r="L47" s="941"/>
    </row>
    <row r="48" spans="2:12" x14ac:dyDescent="0.25">
      <c r="B48" s="939"/>
      <c r="C48" s="940"/>
      <c r="D48" s="940"/>
      <c r="E48" s="940"/>
      <c r="F48" s="940"/>
      <c r="G48" s="941"/>
      <c r="H48" s="939"/>
      <c r="I48" s="940"/>
      <c r="J48" s="940"/>
      <c r="K48" s="940"/>
      <c r="L48" s="941"/>
    </row>
    <row r="49" spans="2:12" x14ac:dyDescent="0.25">
      <c r="B49" s="939"/>
      <c r="C49" s="940"/>
      <c r="D49" s="940"/>
      <c r="E49" s="940"/>
      <c r="F49" s="940"/>
      <c r="G49" s="941"/>
      <c r="H49" s="939"/>
      <c r="I49" s="940"/>
      <c r="J49" s="940"/>
      <c r="K49" s="940"/>
      <c r="L49" s="941"/>
    </row>
    <row r="50" spans="2:12" x14ac:dyDescent="0.25">
      <c r="B50" s="939"/>
      <c r="C50" s="940"/>
      <c r="D50" s="940"/>
      <c r="E50" s="940"/>
      <c r="F50" s="940"/>
      <c r="G50" s="941"/>
      <c r="H50" s="939"/>
      <c r="I50" s="940"/>
      <c r="J50" s="940"/>
      <c r="K50" s="940"/>
      <c r="L50" s="941"/>
    </row>
    <row r="51" spans="2:12" x14ac:dyDescent="0.25">
      <c r="B51" s="939"/>
      <c r="C51" s="940"/>
      <c r="D51" s="940"/>
      <c r="E51" s="940"/>
      <c r="F51" s="940"/>
      <c r="G51" s="941"/>
      <c r="H51" s="939"/>
      <c r="I51" s="940"/>
      <c r="J51" s="940"/>
      <c r="K51" s="940"/>
      <c r="L51" s="941"/>
    </row>
    <row r="52" spans="2:12" x14ac:dyDescent="0.25">
      <c r="B52" s="939"/>
      <c r="C52" s="940"/>
      <c r="D52" s="940"/>
      <c r="E52" s="940"/>
      <c r="F52" s="940"/>
      <c r="G52" s="941"/>
      <c r="H52" s="939"/>
      <c r="I52" s="940"/>
      <c r="J52" s="940"/>
      <c r="K52" s="940"/>
      <c r="L52" s="941"/>
    </row>
    <row r="53" spans="2:12" x14ac:dyDescent="0.25">
      <c r="B53" s="939"/>
      <c r="C53" s="940"/>
      <c r="D53" s="940"/>
      <c r="E53" s="940"/>
      <c r="F53" s="940"/>
      <c r="G53" s="941"/>
      <c r="H53" s="939"/>
      <c r="I53" s="940"/>
      <c r="J53" s="940"/>
      <c r="K53" s="940"/>
      <c r="L53" s="941"/>
    </row>
    <row r="54" spans="2:12" x14ac:dyDescent="0.25">
      <c r="B54" s="1069">
        <v>5</v>
      </c>
      <c r="C54" s="1070"/>
      <c r="D54" s="1070"/>
      <c r="E54" s="1070"/>
      <c r="F54" s="1070"/>
      <c r="G54" s="1071"/>
      <c r="H54" s="1075">
        <v>6</v>
      </c>
      <c r="I54" s="1076"/>
      <c r="J54" s="1076"/>
      <c r="K54" s="1076"/>
      <c r="L54" s="1077"/>
    </row>
    <row r="55" spans="2:12" ht="18" customHeight="1" thickBot="1" x14ac:dyDescent="0.3">
      <c r="B55" s="1072"/>
      <c r="C55" s="1073"/>
      <c r="D55" s="1073"/>
      <c r="E55" s="1073"/>
      <c r="F55" s="1073"/>
      <c r="G55" s="1074"/>
      <c r="H55" s="1078"/>
      <c r="I55" s="1079"/>
      <c r="J55" s="1079"/>
      <c r="K55" s="1079"/>
      <c r="L55" s="1080"/>
    </row>
    <row r="56" spans="2:12" ht="37.5" customHeight="1" thickBot="1" x14ac:dyDescent="0.3">
      <c r="B56" s="1087" t="s">
        <v>1085</v>
      </c>
      <c r="C56" s="1088"/>
      <c r="D56" s="1088"/>
      <c r="E56" s="1088"/>
      <c r="F56" s="1088"/>
      <c r="G56" s="1088"/>
      <c r="H56" s="1088"/>
      <c r="I56" s="1088"/>
      <c r="J56" s="1088"/>
      <c r="K56" s="1088"/>
      <c r="L56" s="1089"/>
    </row>
    <row r="57" spans="2:12" ht="15.75" customHeight="1" x14ac:dyDescent="0.25">
      <c r="B57" s="939" t="s">
        <v>644</v>
      </c>
      <c r="C57" s="940"/>
      <c r="D57" s="940"/>
      <c r="E57" s="940"/>
      <c r="F57" s="940"/>
      <c r="G57" s="941"/>
      <c r="H57" s="939" t="s">
        <v>645</v>
      </c>
      <c r="I57" s="940"/>
      <c r="J57" s="940"/>
      <c r="K57" s="940"/>
      <c r="L57" s="941"/>
    </row>
    <row r="58" spans="2:12" x14ac:dyDescent="0.25">
      <c r="B58" s="939"/>
      <c r="C58" s="940"/>
      <c r="D58" s="940"/>
      <c r="E58" s="940"/>
      <c r="F58" s="940"/>
      <c r="G58" s="941"/>
      <c r="H58" s="939"/>
      <c r="I58" s="940"/>
      <c r="J58" s="940"/>
      <c r="K58" s="940"/>
      <c r="L58" s="941"/>
    </row>
    <row r="59" spans="2:12" x14ac:dyDescent="0.25">
      <c r="B59" s="939"/>
      <c r="C59" s="940"/>
      <c r="D59" s="940"/>
      <c r="E59" s="940"/>
      <c r="F59" s="940"/>
      <c r="G59" s="941"/>
      <c r="H59" s="939"/>
      <c r="I59" s="940"/>
      <c r="J59" s="940"/>
      <c r="K59" s="940"/>
      <c r="L59" s="941"/>
    </row>
    <row r="60" spans="2:12" x14ac:dyDescent="0.25">
      <c r="B60" s="939"/>
      <c r="C60" s="940"/>
      <c r="D60" s="940"/>
      <c r="E60" s="940"/>
      <c r="F60" s="940"/>
      <c r="G60" s="941"/>
      <c r="H60" s="939"/>
      <c r="I60" s="940"/>
      <c r="J60" s="940"/>
      <c r="K60" s="940"/>
      <c r="L60" s="941"/>
    </row>
    <row r="61" spans="2:12" x14ac:dyDescent="0.25">
      <c r="B61" s="939"/>
      <c r="C61" s="940"/>
      <c r="D61" s="940"/>
      <c r="E61" s="940"/>
      <c r="F61" s="940"/>
      <c r="G61" s="941"/>
      <c r="H61" s="939"/>
      <c r="I61" s="940"/>
      <c r="J61" s="940"/>
      <c r="K61" s="940"/>
      <c r="L61" s="941"/>
    </row>
    <row r="62" spans="2:12" x14ac:dyDescent="0.25">
      <c r="B62" s="939"/>
      <c r="C62" s="940"/>
      <c r="D62" s="940"/>
      <c r="E62" s="940"/>
      <c r="F62" s="940"/>
      <c r="G62" s="941"/>
      <c r="H62" s="939"/>
      <c r="I62" s="940"/>
      <c r="J62" s="940"/>
      <c r="K62" s="940"/>
      <c r="L62" s="941"/>
    </row>
    <row r="63" spans="2:12" x14ac:dyDescent="0.25">
      <c r="B63" s="939"/>
      <c r="C63" s="940"/>
      <c r="D63" s="940"/>
      <c r="E63" s="940"/>
      <c r="F63" s="940"/>
      <c r="G63" s="941"/>
      <c r="H63" s="939"/>
      <c r="I63" s="940"/>
      <c r="J63" s="940"/>
      <c r="K63" s="940"/>
      <c r="L63" s="941"/>
    </row>
    <row r="64" spans="2:12" x14ac:dyDescent="0.25">
      <c r="B64" s="939"/>
      <c r="C64" s="940"/>
      <c r="D64" s="940"/>
      <c r="E64" s="940"/>
      <c r="F64" s="940"/>
      <c r="G64" s="941"/>
      <c r="H64" s="939"/>
      <c r="I64" s="940"/>
      <c r="J64" s="940"/>
      <c r="K64" s="940"/>
      <c r="L64" s="941"/>
    </row>
    <row r="65" spans="2:12" x14ac:dyDescent="0.25">
      <c r="B65" s="939"/>
      <c r="C65" s="940"/>
      <c r="D65" s="940"/>
      <c r="E65" s="940"/>
      <c r="F65" s="940"/>
      <c r="G65" s="941"/>
      <c r="H65" s="939"/>
      <c r="I65" s="940"/>
      <c r="J65" s="940"/>
      <c r="K65" s="940"/>
      <c r="L65" s="941"/>
    </row>
    <row r="66" spans="2:12" x14ac:dyDescent="0.25">
      <c r="B66" s="939"/>
      <c r="C66" s="940"/>
      <c r="D66" s="940"/>
      <c r="E66" s="940"/>
      <c r="F66" s="940"/>
      <c r="G66" s="941"/>
      <c r="H66" s="939"/>
      <c r="I66" s="940"/>
      <c r="J66" s="940"/>
      <c r="K66" s="940"/>
      <c r="L66" s="941"/>
    </row>
    <row r="67" spans="2:12" x14ac:dyDescent="0.25">
      <c r="B67" s="939"/>
      <c r="C67" s="940"/>
      <c r="D67" s="940"/>
      <c r="E67" s="940"/>
      <c r="F67" s="940"/>
      <c r="G67" s="941"/>
      <c r="H67" s="939"/>
      <c r="I67" s="940"/>
      <c r="J67" s="940"/>
      <c r="K67" s="940"/>
      <c r="L67" s="941"/>
    </row>
    <row r="68" spans="2:12" x14ac:dyDescent="0.25">
      <c r="B68" s="939"/>
      <c r="C68" s="940"/>
      <c r="D68" s="940"/>
      <c r="E68" s="940"/>
      <c r="F68" s="940"/>
      <c r="G68" s="941"/>
      <c r="H68" s="939"/>
      <c r="I68" s="940"/>
      <c r="J68" s="940"/>
      <c r="K68" s="940"/>
      <c r="L68" s="941"/>
    </row>
    <row r="69" spans="2:12" x14ac:dyDescent="0.25">
      <c r="B69" s="939"/>
      <c r="C69" s="940"/>
      <c r="D69" s="940"/>
      <c r="E69" s="940"/>
      <c r="F69" s="940"/>
      <c r="G69" s="941"/>
      <c r="H69" s="939"/>
      <c r="I69" s="940"/>
      <c r="J69" s="940"/>
      <c r="K69" s="940"/>
      <c r="L69" s="941"/>
    </row>
    <row r="70" spans="2:12" x14ac:dyDescent="0.25">
      <c r="B70" s="939"/>
      <c r="C70" s="940"/>
      <c r="D70" s="940"/>
      <c r="E70" s="940"/>
      <c r="F70" s="940"/>
      <c r="G70" s="941"/>
      <c r="H70" s="939"/>
      <c r="I70" s="940"/>
      <c r="J70" s="940"/>
      <c r="K70" s="940"/>
      <c r="L70" s="941"/>
    </row>
    <row r="71" spans="2:12" x14ac:dyDescent="0.25">
      <c r="B71" s="1069">
        <v>7</v>
      </c>
      <c r="C71" s="1070"/>
      <c r="D71" s="1070"/>
      <c r="E71" s="1070"/>
      <c r="F71" s="1070"/>
      <c r="G71" s="1071"/>
      <c r="H71" s="1075">
        <v>8</v>
      </c>
      <c r="I71" s="1076"/>
      <c r="J71" s="1076"/>
      <c r="K71" s="1076"/>
      <c r="L71" s="1077"/>
    </row>
    <row r="72" spans="2:12" ht="18" customHeight="1" thickBot="1" x14ac:dyDescent="0.3">
      <c r="B72" s="1072"/>
      <c r="C72" s="1073"/>
      <c r="D72" s="1073"/>
      <c r="E72" s="1073"/>
      <c r="F72" s="1073"/>
      <c r="G72" s="1074"/>
      <c r="H72" s="1078"/>
      <c r="I72" s="1079"/>
      <c r="J72" s="1079"/>
      <c r="K72" s="1079"/>
      <c r="L72" s="1080"/>
    </row>
    <row r="73" spans="2:12" ht="15.75" customHeight="1" x14ac:dyDescent="0.25">
      <c r="B73" s="939" t="s">
        <v>644</v>
      </c>
      <c r="C73" s="940"/>
      <c r="D73" s="940"/>
      <c r="E73" s="940"/>
      <c r="F73" s="940"/>
      <c r="G73" s="941"/>
      <c r="H73" s="939" t="s">
        <v>645</v>
      </c>
      <c r="I73" s="940"/>
      <c r="J73" s="940"/>
      <c r="K73" s="940"/>
      <c r="L73" s="941"/>
    </row>
    <row r="74" spans="2:12" x14ac:dyDescent="0.25">
      <c r="B74" s="939"/>
      <c r="C74" s="940"/>
      <c r="D74" s="940"/>
      <c r="E74" s="940"/>
      <c r="F74" s="940"/>
      <c r="G74" s="941"/>
      <c r="H74" s="939"/>
      <c r="I74" s="940"/>
      <c r="J74" s="940"/>
      <c r="K74" s="940"/>
      <c r="L74" s="941"/>
    </row>
    <row r="75" spans="2:12" x14ac:dyDescent="0.25">
      <c r="B75" s="939"/>
      <c r="C75" s="940"/>
      <c r="D75" s="940"/>
      <c r="E75" s="940"/>
      <c r="F75" s="940"/>
      <c r="G75" s="941"/>
      <c r="H75" s="939"/>
      <c r="I75" s="940"/>
      <c r="J75" s="940"/>
      <c r="K75" s="940"/>
      <c r="L75" s="941"/>
    </row>
    <row r="76" spans="2:12" x14ac:dyDescent="0.25">
      <c r="B76" s="939"/>
      <c r="C76" s="940"/>
      <c r="D76" s="940"/>
      <c r="E76" s="940"/>
      <c r="F76" s="940"/>
      <c r="G76" s="941"/>
      <c r="H76" s="939"/>
      <c r="I76" s="940"/>
      <c r="J76" s="940"/>
      <c r="K76" s="940"/>
      <c r="L76" s="941"/>
    </row>
    <row r="77" spans="2:12" x14ac:dyDescent="0.25">
      <c r="B77" s="939"/>
      <c r="C77" s="940"/>
      <c r="D77" s="940"/>
      <c r="E77" s="940"/>
      <c r="F77" s="940"/>
      <c r="G77" s="941"/>
      <c r="H77" s="939"/>
      <c r="I77" s="940"/>
      <c r="J77" s="940"/>
      <c r="K77" s="940"/>
      <c r="L77" s="941"/>
    </row>
    <row r="78" spans="2:12" x14ac:dyDescent="0.25">
      <c r="B78" s="939"/>
      <c r="C78" s="940"/>
      <c r="D78" s="940"/>
      <c r="E78" s="940"/>
      <c r="F78" s="940"/>
      <c r="G78" s="941"/>
      <c r="H78" s="939"/>
      <c r="I78" s="940"/>
      <c r="J78" s="940"/>
      <c r="K78" s="940"/>
      <c r="L78" s="941"/>
    </row>
    <row r="79" spans="2:12" x14ac:dyDescent="0.25">
      <c r="B79" s="939"/>
      <c r="C79" s="940"/>
      <c r="D79" s="940"/>
      <c r="E79" s="940"/>
      <c r="F79" s="940"/>
      <c r="G79" s="941"/>
      <c r="H79" s="939"/>
      <c r="I79" s="940"/>
      <c r="J79" s="940"/>
      <c r="K79" s="940"/>
      <c r="L79" s="941"/>
    </row>
    <row r="80" spans="2:12" x14ac:dyDescent="0.25">
      <c r="B80" s="939"/>
      <c r="C80" s="940"/>
      <c r="D80" s="940"/>
      <c r="E80" s="940"/>
      <c r="F80" s="940"/>
      <c r="G80" s="941"/>
      <c r="H80" s="939"/>
      <c r="I80" s="940"/>
      <c r="J80" s="940"/>
      <c r="K80" s="940"/>
      <c r="L80" s="941"/>
    </row>
    <row r="81" spans="2:12" x14ac:dyDescent="0.25">
      <c r="B81" s="939"/>
      <c r="C81" s="940"/>
      <c r="D81" s="940"/>
      <c r="E81" s="940"/>
      <c r="F81" s="940"/>
      <c r="G81" s="941"/>
      <c r="H81" s="939"/>
      <c r="I81" s="940"/>
      <c r="J81" s="940"/>
      <c r="K81" s="940"/>
      <c r="L81" s="941"/>
    </row>
    <row r="82" spans="2:12" x14ac:dyDescent="0.25">
      <c r="B82" s="939"/>
      <c r="C82" s="940"/>
      <c r="D82" s="940"/>
      <c r="E82" s="940"/>
      <c r="F82" s="940"/>
      <c r="G82" s="941"/>
      <c r="H82" s="939"/>
      <c r="I82" s="940"/>
      <c r="J82" s="940"/>
      <c r="K82" s="940"/>
      <c r="L82" s="941"/>
    </row>
    <row r="83" spans="2:12" x14ac:dyDescent="0.25">
      <c r="B83" s="939"/>
      <c r="C83" s="940"/>
      <c r="D83" s="940"/>
      <c r="E83" s="940"/>
      <c r="F83" s="940"/>
      <c r="G83" s="941"/>
      <c r="H83" s="939"/>
      <c r="I83" s="940"/>
      <c r="J83" s="940"/>
      <c r="K83" s="940"/>
      <c r="L83" s="941"/>
    </row>
    <row r="84" spans="2:12" x14ac:dyDescent="0.25">
      <c r="B84" s="939"/>
      <c r="C84" s="940"/>
      <c r="D84" s="940"/>
      <c r="E84" s="940"/>
      <c r="F84" s="940"/>
      <c r="G84" s="941"/>
      <c r="H84" s="939"/>
      <c r="I84" s="940"/>
      <c r="J84" s="940"/>
      <c r="K84" s="940"/>
      <c r="L84" s="941"/>
    </row>
    <row r="85" spans="2:12" x14ac:dyDescent="0.25">
      <c r="B85" s="939"/>
      <c r="C85" s="940"/>
      <c r="D85" s="940"/>
      <c r="E85" s="940"/>
      <c r="F85" s="940"/>
      <c r="G85" s="941"/>
      <c r="H85" s="939"/>
      <c r="I85" s="940"/>
      <c r="J85" s="940"/>
      <c r="K85" s="940"/>
      <c r="L85" s="941"/>
    </row>
    <row r="86" spans="2:12" x14ac:dyDescent="0.25">
      <c r="B86" s="939"/>
      <c r="C86" s="940"/>
      <c r="D86" s="940"/>
      <c r="E86" s="940"/>
      <c r="F86" s="940"/>
      <c r="G86" s="941"/>
      <c r="H86" s="939"/>
      <c r="I86" s="940"/>
      <c r="J86" s="940"/>
      <c r="K86" s="940"/>
      <c r="L86" s="941"/>
    </row>
    <row r="87" spans="2:12" x14ac:dyDescent="0.25">
      <c r="B87" s="1069">
        <v>9</v>
      </c>
      <c r="C87" s="1070"/>
      <c r="D87" s="1070"/>
      <c r="E87" s="1070"/>
      <c r="F87" s="1070"/>
      <c r="G87" s="1071"/>
      <c r="H87" s="1075">
        <v>10</v>
      </c>
      <c r="I87" s="1076"/>
      <c r="J87" s="1076"/>
      <c r="K87" s="1076"/>
      <c r="L87" s="1077"/>
    </row>
    <row r="88" spans="2:12" ht="18" customHeight="1" thickBot="1" x14ac:dyDescent="0.3">
      <c r="B88" s="1072"/>
      <c r="C88" s="1073"/>
      <c r="D88" s="1073"/>
      <c r="E88" s="1073"/>
      <c r="F88" s="1073"/>
      <c r="G88" s="1074"/>
      <c r="H88" s="1078"/>
      <c r="I88" s="1079"/>
      <c r="J88" s="1079"/>
      <c r="K88" s="1079"/>
      <c r="L88" s="1080"/>
    </row>
    <row r="89" spans="2:12" ht="15.75" customHeight="1" x14ac:dyDescent="0.25">
      <c r="B89" s="939" t="s">
        <v>644</v>
      </c>
      <c r="C89" s="940"/>
      <c r="D89" s="940"/>
      <c r="E89" s="940"/>
      <c r="F89" s="940"/>
      <c r="G89" s="941"/>
      <c r="H89" s="939"/>
      <c r="I89" s="940"/>
      <c r="J89" s="940"/>
      <c r="K89" s="940"/>
      <c r="L89" s="941"/>
    </row>
    <row r="90" spans="2:12" x14ac:dyDescent="0.25">
      <c r="B90" s="939"/>
      <c r="C90" s="940"/>
      <c r="D90" s="940"/>
      <c r="E90" s="940"/>
      <c r="F90" s="940"/>
      <c r="G90" s="941"/>
      <c r="H90" s="939"/>
      <c r="I90" s="940"/>
      <c r="J90" s="940"/>
      <c r="K90" s="940"/>
      <c r="L90" s="941"/>
    </row>
    <row r="91" spans="2:12" x14ac:dyDescent="0.25">
      <c r="B91" s="939"/>
      <c r="C91" s="940"/>
      <c r="D91" s="940"/>
      <c r="E91" s="940"/>
      <c r="F91" s="940"/>
      <c r="G91" s="941"/>
      <c r="H91" s="939"/>
      <c r="I91" s="940"/>
      <c r="J91" s="940"/>
      <c r="K91" s="940"/>
      <c r="L91" s="941"/>
    </row>
    <row r="92" spans="2:12" x14ac:dyDescent="0.25">
      <c r="B92" s="939"/>
      <c r="C92" s="940"/>
      <c r="D92" s="940"/>
      <c r="E92" s="940"/>
      <c r="F92" s="940"/>
      <c r="G92" s="941"/>
      <c r="H92" s="939"/>
      <c r="I92" s="940"/>
      <c r="J92" s="940"/>
      <c r="K92" s="940"/>
      <c r="L92" s="941"/>
    </row>
    <row r="93" spans="2:12" x14ac:dyDescent="0.25">
      <c r="B93" s="939"/>
      <c r="C93" s="940"/>
      <c r="D93" s="940"/>
      <c r="E93" s="940"/>
      <c r="F93" s="940"/>
      <c r="G93" s="941"/>
      <c r="H93" s="939"/>
      <c r="I93" s="940"/>
      <c r="J93" s="940"/>
      <c r="K93" s="940"/>
      <c r="L93" s="941"/>
    </row>
    <row r="94" spans="2:12" x14ac:dyDescent="0.25">
      <c r="B94" s="939"/>
      <c r="C94" s="940"/>
      <c r="D94" s="940"/>
      <c r="E94" s="940"/>
      <c r="F94" s="940"/>
      <c r="G94" s="941"/>
      <c r="H94" s="939"/>
      <c r="I94" s="940"/>
      <c r="J94" s="940"/>
      <c r="K94" s="940"/>
      <c r="L94" s="941"/>
    </row>
    <row r="95" spans="2:12" x14ac:dyDescent="0.25">
      <c r="B95" s="939"/>
      <c r="C95" s="940"/>
      <c r="D95" s="940"/>
      <c r="E95" s="940"/>
      <c r="F95" s="940"/>
      <c r="G95" s="941"/>
      <c r="H95" s="939"/>
      <c r="I95" s="940"/>
      <c r="J95" s="940"/>
      <c r="K95" s="940"/>
      <c r="L95" s="941"/>
    </row>
    <row r="96" spans="2:12" x14ac:dyDescent="0.25">
      <c r="B96" s="939"/>
      <c r="C96" s="940"/>
      <c r="D96" s="940"/>
      <c r="E96" s="940"/>
      <c r="F96" s="940"/>
      <c r="G96" s="941"/>
      <c r="H96" s="939"/>
      <c r="I96" s="940"/>
      <c r="J96" s="940"/>
      <c r="K96" s="940"/>
      <c r="L96" s="941"/>
    </row>
    <row r="97" spans="2:12" x14ac:dyDescent="0.25">
      <c r="B97" s="939"/>
      <c r="C97" s="940"/>
      <c r="D97" s="940"/>
      <c r="E97" s="940"/>
      <c r="F97" s="940"/>
      <c r="G97" s="941"/>
      <c r="H97" s="939"/>
      <c r="I97" s="940"/>
      <c r="J97" s="940"/>
      <c r="K97" s="940"/>
      <c r="L97" s="941"/>
    </row>
    <row r="98" spans="2:12" x14ac:dyDescent="0.25">
      <c r="B98" s="939"/>
      <c r="C98" s="940"/>
      <c r="D98" s="940"/>
      <c r="E98" s="940"/>
      <c r="F98" s="940"/>
      <c r="G98" s="941"/>
      <c r="H98" s="939"/>
      <c r="I98" s="940"/>
      <c r="J98" s="940"/>
      <c r="K98" s="940"/>
      <c r="L98" s="941"/>
    </row>
    <row r="99" spans="2:12" x14ac:dyDescent="0.25">
      <c r="B99" s="939"/>
      <c r="C99" s="940"/>
      <c r="D99" s="940"/>
      <c r="E99" s="940"/>
      <c r="F99" s="940"/>
      <c r="G99" s="941"/>
      <c r="H99" s="939"/>
      <c r="I99" s="940"/>
      <c r="J99" s="940"/>
      <c r="K99" s="940"/>
      <c r="L99" s="941"/>
    </row>
    <row r="100" spans="2:12" x14ac:dyDescent="0.25">
      <c r="B100" s="939"/>
      <c r="C100" s="940"/>
      <c r="D100" s="940"/>
      <c r="E100" s="940"/>
      <c r="F100" s="940"/>
      <c r="G100" s="941"/>
      <c r="H100" s="939"/>
      <c r="I100" s="940"/>
      <c r="J100" s="940"/>
      <c r="K100" s="940"/>
      <c r="L100" s="941"/>
    </row>
    <row r="101" spans="2:12" x14ac:dyDescent="0.25">
      <c r="B101" s="939"/>
      <c r="C101" s="940"/>
      <c r="D101" s="940"/>
      <c r="E101" s="940"/>
      <c r="F101" s="940"/>
      <c r="G101" s="941"/>
      <c r="H101" s="939"/>
      <c r="I101" s="940"/>
      <c r="J101" s="940"/>
      <c r="K101" s="940"/>
      <c r="L101" s="941"/>
    </row>
    <row r="102" spans="2:12" x14ac:dyDescent="0.25">
      <c r="B102" s="939"/>
      <c r="C102" s="940"/>
      <c r="D102" s="940"/>
      <c r="E102" s="940"/>
      <c r="F102" s="940"/>
      <c r="G102" s="941"/>
      <c r="H102" s="939"/>
      <c r="I102" s="940"/>
      <c r="J102" s="940"/>
      <c r="K102" s="940"/>
      <c r="L102" s="941"/>
    </row>
    <row r="103" spans="2:12" x14ac:dyDescent="0.25">
      <c r="B103" s="1069">
        <v>11</v>
      </c>
      <c r="C103" s="1070"/>
      <c r="D103" s="1070"/>
      <c r="E103" s="1070"/>
      <c r="F103" s="1070"/>
      <c r="G103" s="1071"/>
      <c r="H103" s="1075"/>
      <c r="I103" s="1076"/>
      <c r="J103" s="1076"/>
      <c r="K103" s="1076"/>
      <c r="L103" s="1077"/>
    </row>
    <row r="104" spans="2:12" ht="18" customHeight="1" thickBot="1" x14ac:dyDescent="0.3">
      <c r="B104" s="1072"/>
      <c r="C104" s="1073"/>
      <c r="D104" s="1073"/>
      <c r="E104" s="1073"/>
      <c r="F104" s="1073"/>
      <c r="G104" s="1074"/>
      <c r="H104" s="1078"/>
      <c r="I104" s="1079"/>
      <c r="J104" s="1079"/>
      <c r="K104" s="1079"/>
      <c r="L104" s="1080"/>
    </row>
    <row r="105" spans="2:12" ht="80.25" customHeight="1" thickBot="1" x14ac:dyDescent="0.3">
      <c r="B105" s="1087" t="s">
        <v>1086</v>
      </c>
      <c r="C105" s="1088"/>
      <c r="D105" s="1088"/>
      <c r="E105" s="1088"/>
      <c r="F105" s="1088"/>
      <c r="G105" s="1088"/>
      <c r="H105" s="1088"/>
      <c r="I105" s="1088"/>
      <c r="J105" s="1088"/>
      <c r="K105" s="1088"/>
      <c r="L105" s="1089"/>
    </row>
    <row r="106" spans="2:12" ht="15.75" customHeight="1" x14ac:dyDescent="0.25">
      <c r="B106" s="939" t="s">
        <v>644</v>
      </c>
      <c r="C106" s="940"/>
      <c r="D106" s="940"/>
      <c r="E106" s="940"/>
      <c r="F106" s="940"/>
      <c r="G106" s="941"/>
      <c r="H106" s="939" t="s">
        <v>645</v>
      </c>
      <c r="I106" s="940"/>
      <c r="J106" s="940"/>
      <c r="K106" s="940"/>
      <c r="L106" s="941"/>
    </row>
    <row r="107" spans="2:12" x14ac:dyDescent="0.25">
      <c r="B107" s="939"/>
      <c r="C107" s="940"/>
      <c r="D107" s="940"/>
      <c r="E107" s="940"/>
      <c r="F107" s="940"/>
      <c r="G107" s="941"/>
      <c r="H107" s="939"/>
      <c r="I107" s="940"/>
      <c r="J107" s="940"/>
      <c r="K107" s="940"/>
      <c r="L107" s="941"/>
    </row>
    <row r="108" spans="2:12" x14ac:dyDescent="0.25">
      <c r="B108" s="939"/>
      <c r="C108" s="940"/>
      <c r="D108" s="940"/>
      <c r="E108" s="940"/>
      <c r="F108" s="940"/>
      <c r="G108" s="941"/>
      <c r="H108" s="939"/>
      <c r="I108" s="940"/>
      <c r="J108" s="940"/>
      <c r="K108" s="940"/>
      <c r="L108" s="941"/>
    </row>
    <row r="109" spans="2:12" x14ac:dyDescent="0.25">
      <c r="B109" s="939"/>
      <c r="C109" s="940"/>
      <c r="D109" s="940"/>
      <c r="E109" s="940"/>
      <c r="F109" s="940"/>
      <c r="G109" s="941"/>
      <c r="H109" s="939"/>
      <c r="I109" s="940"/>
      <c r="J109" s="940"/>
      <c r="K109" s="940"/>
      <c r="L109" s="941"/>
    </row>
    <row r="110" spans="2:12" x14ac:dyDescent="0.25">
      <c r="B110" s="939"/>
      <c r="C110" s="940"/>
      <c r="D110" s="940"/>
      <c r="E110" s="940"/>
      <c r="F110" s="940"/>
      <c r="G110" s="941"/>
      <c r="H110" s="939"/>
      <c r="I110" s="940"/>
      <c r="J110" s="940"/>
      <c r="K110" s="940"/>
      <c r="L110" s="941"/>
    </row>
    <row r="111" spans="2:12" x14ac:dyDescent="0.25">
      <c r="B111" s="939"/>
      <c r="C111" s="940"/>
      <c r="D111" s="940"/>
      <c r="E111" s="940"/>
      <c r="F111" s="940"/>
      <c r="G111" s="941"/>
      <c r="H111" s="939"/>
      <c r="I111" s="940"/>
      <c r="J111" s="940"/>
      <c r="K111" s="940"/>
      <c r="L111" s="941"/>
    </row>
    <row r="112" spans="2:12" x14ac:dyDescent="0.25">
      <c r="B112" s="939"/>
      <c r="C112" s="940"/>
      <c r="D112" s="940"/>
      <c r="E112" s="940"/>
      <c r="F112" s="940"/>
      <c r="G112" s="941"/>
      <c r="H112" s="939"/>
      <c r="I112" s="940"/>
      <c r="J112" s="940"/>
      <c r="K112" s="940"/>
      <c r="L112" s="941"/>
    </row>
    <row r="113" spans="2:12" x14ac:dyDescent="0.25">
      <c r="B113" s="939"/>
      <c r="C113" s="940"/>
      <c r="D113" s="940"/>
      <c r="E113" s="940"/>
      <c r="F113" s="940"/>
      <c r="G113" s="941"/>
      <c r="H113" s="939"/>
      <c r="I113" s="940"/>
      <c r="J113" s="940"/>
      <c r="K113" s="940"/>
      <c r="L113" s="941"/>
    </row>
    <row r="114" spans="2:12" x14ac:dyDescent="0.25">
      <c r="B114" s="939"/>
      <c r="C114" s="940"/>
      <c r="D114" s="940"/>
      <c r="E114" s="940"/>
      <c r="F114" s="940"/>
      <c r="G114" s="941"/>
      <c r="H114" s="939"/>
      <c r="I114" s="940"/>
      <c r="J114" s="940"/>
      <c r="K114" s="940"/>
      <c r="L114" s="941"/>
    </row>
    <row r="115" spans="2:12" x14ac:dyDescent="0.25">
      <c r="B115" s="939"/>
      <c r="C115" s="940"/>
      <c r="D115" s="940"/>
      <c r="E115" s="940"/>
      <c r="F115" s="940"/>
      <c r="G115" s="941"/>
      <c r="H115" s="939"/>
      <c r="I115" s="940"/>
      <c r="J115" s="940"/>
      <c r="K115" s="940"/>
      <c r="L115" s="941"/>
    </row>
    <row r="116" spans="2:12" x14ac:dyDescent="0.25">
      <c r="B116" s="939"/>
      <c r="C116" s="940"/>
      <c r="D116" s="940"/>
      <c r="E116" s="940"/>
      <c r="F116" s="940"/>
      <c r="G116" s="941"/>
      <c r="H116" s="939"/>
      <c r="I116" s="940"/>
      <c r="J116" s="940"/>
      <c r="K116" s="940"/>
      <c r="L116" s="941"/>
    </row>
    <row r="117" spans="2:12" x14ac:dyDescent="0.25">
      <c r="B117" s="939"/>
      <c r="C117" s="940"/>
      <c r="D117" s="940"/>
      <c r="E117" s="940"/>
      <c r="F117" s="940"/>
      <c r="G117" s="941"/>
      <c r="H117" s="939"/>
      <c r="I117" s="940"/>
      <c r="J117" s="940"/>
      <c r="K117" s="940"/>
      <c r="L117" s="941"/>
    </row>
    <row r="118" spans="2:12" x14ac:dyDescent="0.25">
      <c r="B118" s="939"/>
      <c r="C118" s="940"/>
      <c r="D118" s="940"/>
      <c r="E118" s="940"/>
      <c r="F118" s="940"/>
      <c r="G118" s="941"/>
      <c r="H118" s="939"/>
      <c r="I118" s="940"/>
      <c r="J118" s="940"/>
      <c r="K118" s="940"/>
      <c r="L118" s="941"/>
    </row>
    <row r="119" spans="2:12" x14ac:dyDescent="0.25">
      <c r="B119" s="939"/>
      <c r="C119" s="940"/>
      <c r="D119" s="940"/>
      <c r="E119" s="940"/>
      <c r="F119" s="940"/>
      <c r="G119" s="941"/>
      <c r="H119" s="939"/>
      <c r="I119" s="940"/>
      <c r="J119" s="940"/>
      <c r="K119" s="940"/>
      <c r="L119" s="941"/>
    </row>
    <row r="120" spans="2:12" x14ac:dyDescent="0.25">
      <c r="B120" s="1069">
        <v>12</v>
      </c>
      <c r="C120" s="1070"/>
      <c r="D120" s="1070"/>
      <c r="E120" s="1070"/>
      <c r="F120" s="1070"/>
      <c r="G120" s="1071"/>
      <c r="H120" s="1075">
        <v>13</v>
      </c>
      <c r="I120" s="1076"/>
      <c r="J120" s="1076"/>
      <c r="K120" s="1076"/>
      <c r="L120" s="1077"/>
    </row>
    <row r="121" spans="2:12" ht="18" customHeight="1" thickBot="1" x14ac:dyDescent="0.3">
      <c r="B121" s="1072"/>
      <c r="C121" s="1073"/>
      <c r="D121" s="1073"/>
      <c r="E121" s="1073"/>
      <c r="F121" s="1073"/>
      <c r="G121" s="1074"/>
      <c r="H121" s="1078"/>
      <c r="I121" s="1079"/>
      <c r="J121" s="1079"/>
      <c r="K121" s="1079"/>
      <c r="L121" s="1080"/>
    </row>
    <row r="122" spans="2:12" ht="15.75" customHeight="1" x14ac:dyDescent="0.25">
      <c r="B122" s="939" t="s">
        <v>644</v>
      </c>
      <c r="C122" s="940"/>
      <c r="D122" s="940"/>
      <c r="E122" s="940"/>
      <c r="F122" s="940"/>
      <c r="G122" s="941"/>
      <c r="H122" s="939"/>
      <c r="I122" s="940"/>
      <c r="J122" s="940"/>
      <c r="K122" s="940"/>
      <c r="L122" s="941"/>
    </row>
    <row r="123" spans="2:12" x14ac:dyDescent="0.25">
      <c r="B123" s="939"/>
      <c r="C123" s="940"/>
      <c r="D123" s="940"/>
      <c r="E123" s="940"/>
      <c r="F123" s="940"/>
      <c r="G123" s="941"/>
      <c r="H123" s="939"/>
      <c r="I123" s="940"/>
      <c r="J123" s="940"/>
      <c r="K123" s="940"/>
      <c r="L123" s="941"/>
    </row>
    <row r="124" spans="2:12" x14ac:dyDescent="0.25">
      <c r="B124" s="939"/>
      <c r="C124" s="940"/>
      <c r="D124" s="940"/>
      <c r="E124" s="940"/>
      <c r="F124" s="940"/>
      <c r="G124" s="941"/>
      <c r="H124" s="939"/>
      <c r="I124" s="940"/>
      <c r="J124" s="940"/>
      <c r="K124" s="940"/>
      <c r="L124" s="941"/>
    </row>
    <row r="125" spans="2:12" x14ac:dyDescent="0.25">
      <c r="B125" s="939"/>
      <c r="C125" s="940"/>
      <c r="D125" s="940"/>
      <c r="E125" s="940"/>
      <c r="F125" s="940"/>
      <c r="G125" s="941"/>
      <c r="H125" s="939"/>
      <c r="I125" s="940"/>
      <c r="J125" s="940"/>
      <c r="K125" s="940"/>
      <c r="L125" s="941"/>
    </row>
    <row r="126" spans="2:12" x14ac:dyDescent="0.25">
      <c r="B126" s="939"/>
      <c r="C126" s="940"/>
      <c r="D126" s="940"/>
      <c r="E126" s="940"/>
      <c r="F126" s="940"/>
      <c r="G126" s="941"/>
      <c r="H126" s="939"/>
      <c r="I126" s="940"/>
      <c r="J126" s="940"/>
      <c r="K126" s="940"/>
      <c r="L126" s="941"/>
    </row>
    <row r="127" spans="2:12" x14ac:dyDescent="0.25">
      <c r="B127" s="939"/>
      <c r="C127" s="940"/>
      <c r="D127" s="940"/>
      <c r="E127" s="940"/>
      <c r="F127" s="940"/>
      <c r="G127" s="941"/>
      <c r="H127" s="939"/>
      <c r="I127" s="940"/>
      <c r="J127" s="940"/>
      <c r="K127" s="940"/>
      <c r="L127" s="941"/>
    </row>
    <row r="128" spans="2:12" x14ac:dyDescent="0.25">
      <c r="B128" s="939"/>
      <c r="C128" s="940"/>
      <c r="D128" s="940"/>
      <c r="E128" s="940"/>
      <c r="F128" s="940"/>
      <c r="G128" s="941"/>
      <c r="H128" s="939"/>
      <c r="I128" s="940"/>
      <c r="J128" s="940"/>
      <c r="K128" s="940"/>
      <c r="L128" s="941"/>
    </row>
    <row r="129" spans="2:12" x14ac:dyDescent="0.25">
      <c r="B129" s="939"/>
      <c r="C129" s="940"/>
      <c r="D129" s="940"/>
      <c r="E129" s="940"/>
      <c r="F129" s="940"/>
      <c r="G129" s="941"/>
      <c r="H129" s="939"/>
      <c r="I129" s="940"/>
      <c r="J129" s="940"/>
      <c r="K129" s="940"/>
      <c r="L129" s="941"/>
    </row>
    <row r="130" spans="2:12" x14ac:dyDescent="0.25">
      <c r="B130" s="939"/>
      <c r="C130" s="940"/>
      <c r="D130" s="940"/>
      <c r="E130" s="940"/>
      <c r="F130" s="940"/>
      <c r="G130" s="941"/>
      <c r="H130" s="939"/>
      <c r="I130" s="940"/>
      <c r="J130" s="940"/>
      <c r="K130" s="940"/>
      <c r="L130" s="941"/>
    </row>
    <row r="131" spans="2:12" x14ac:dyDescent="0.25">
      <c r="B131" s="939"/>
      <c r="C131" s="940"/>
      <c r="D131" s="940"/>
      <c r="E131" s="940"/>
      <c r="F131" s="940"/>
      <c r="G131" s="941"/>
      <c r="H131" s="939"/>
      <c r="I131" s="940"/>
      <c r="J131" s="940"/>
      <c r="K131" s="940"/>
      <c r="L131" s="941"/>
    </row>
    <row r="132" spans="2:12" x14ac:dyDescent="0.25">
      <c r="B132" s="939"/>
      <c r="C132" s="940"/>
      <c r="D132" s="940"/>
      <c r="E132" s="940"/>
      <c r="F132" s="940"/>
      <c r="G132" s="941"/>
      <c r="H132" s="939"/>
      <c r="I132" s="940"/>
      <c r="J132" s="940"/>
      <c r="K132" s="940"/>
      <c r="L132" s="941"/>
    </row>
    <row r="133" spans="2:12" x14ac:dyDescent="0.25">
      <c r="B133" s="939"/>
      <c r="C133" s="940"/>
      <c r="D133" s="940"/>
      <c r="E133" s="940"/>
      <c r="F133" s="940"/>
      <c r="G133" s="941"/>
      <c r="H133" s="939"/>
      <c r="I133" s="940"/>
      <c r="J133" s="940"/>
      <c r="K133" s="940"/>
      <c r="L133" s="941"/>
    </row>
    <row r="134" spans="2:12" x14ac:dyDescent="0.25">
      <c r="B134" s="939"/>
      <c r="C134" s="940"/>
      <c r="D134" s="940"/>
      <c r="E134" s="940"/>
      <c r="F134" s="940"/>
      <c r="G134" s="941"/>
      <c r="H134" s="939"/>
      <c r="I134" s="940"/>
      <c r="J134" s="940"/>
      <c r="K134" s="940"/>
      <c r="L134" s="941"/>
    </row>
    <row r="135" spans="2:12" x14ac:dyDescent="0.25">
      <c r="B135" s="939"/>
      <c r="C135" s="940"/>
      <c r="D135" s="940"/>
      <c r="E135" s="940"/>
      <c r="F135" s="940"/>
      <c r="G135" s="941"/>
      <c r="H135" s="939"/>
      <c r="I135" s="940"/>
      <c r="J135" s="940"/>
      <c r="K135" s="940"/>
      <c r="L135" s="941"/>
    </row>
    <row r="136" spans="2:12" x14ac:dyDescent="0.25">
      <c r="B136" s="1069">
        <v>14</v>
      </c>
      <c r="C136" s="1070"/>
      <c r="D136" s="1070"/>
      <c r="E136" s="1070"/>
      <c r="F136" s="1070"/>
      <c r="G136" s="1071"/>
      <c r="H136" s="1075">
        <v>15</v>
      </c>
      <c r="I136" s="1076"/>
      <c r="J136" s="1076"/>
      <c r="K136" s="1076"/>
      <c r="L136" s="1077"/>
    </row>
    <row r="137" spans="2:12" ht="18" customHeight="1" thickBot="1" x14ac:dyDescent="0.3">
      <c r="B137" s="1072"/>
      <c r="C137" s="1073"/>
      <c r="D137" s="1073"/>
      <c r="E137" s="1073"/>
      <c r="F137" s="1073"/>
      <c r="G137" s="1074"/>
      <c r="H137" s="1078"/>
      <c r="I137" s="1079"/>
      <c r="J137" s="1079"/>
      <c r="K137" s="1079"/>
      <c r="L137" s="1080"/>
    </row>
    <row r="138" spans="2:12" ht="78.75" customHeight="1" thickBot="1" x14ac:dyDescent="0.3">
      <c r="B138" s="1087" t="s">
        <v>1087</v>
      </c>
      <c r="C138" s="1088"/>
      <c r="D138" s="1088"/>
      <c r="E138" s="1088"/>
      <c r="F138" s="1088"/>
      <c r="G138" s="1088"/>
      <c r="H138" s="1088"/>
      <c r="I138" s="1088"/>
      <c r="J138" s="1088"/>
      <c r="K138" s="1088"/>
      <c r="L138" s="1089"/>
    </row>
    <row r="139" spans="2:12" ht="15.75" customHeight="1" x14ac:dyDescent="0.25">
      <c r="B139" s="939" t="s">
        <v>644</v>
      </c>
      <c r="C139" s="940"/>
      <c r="D139" s="940"/>
      <c r="E139" s="940"/>
      <c r="F139" s="940"/>
      <c r="G139" s="941"/>
      <c r="H139" s="939" t="s">
        <v>645</v>
      </c>
      <c r="I139" s="940"/>
      <c r="J139" s="940"/>
      <c r="K139" s="940"/>
      <c r="L139" s="941"/>
    </row>
    <row r="140" spans="2:12" x14ac:dyDescent="0.25">
      <c r="B140" s="939"/>
      <c r="C140" s="940"/>
      <c r="D140" s="940"/>
      <c r="E140" s="940"/>
      <c r="F140" s="940"/>
      <c r="G140" s="941"/>
      <c r="H140" s="939"/>
      <c r="I140" s="940"/>
      <c r="J140" s="940"/>
      <c r="K140" s="940"/>
      <c r="L140" s="941"/>
    </row>
    <row r="141" spans="2:12" x14ac:dyDescent="0.25">
      <c r="B141" s="939"/>
      <c r="C141" s="940"/>
      <c r="D141" s="940"/>
      <c r="E141" s="940"/>
      <c r="F141" s="940"/>
      <c r="G141" s="941"/>
      <c r="H141" s="939"/>
      <c r="I141" s="940"/>
      <c r="J141" s="940"/>
      <c r="K141" s="940"/>
      <c r="L141" s="941"/>
    </row>
    <row r="142" spans="2:12" x14ac:dyDescent="0.25">
      <c r="B142" s="939"/>
      <c r="C142" s="940"/>
      <c r="D142" s="940"/>
      <c r="E142" s="940"/>
      <c r="F142" s="940"/>
      <c r="G142" s="941"/>
      <c r="H142" s="939"/>
      <c r="I142" s="940"/>
      <c r="J142" s="940"/>
      <c r="K142" s="940"/>
      <c r="L142" s="941"/>
    </row>
    <row r="143" spans="2:12" x14ac:dyDescent="0.25">
      <c r="B143" s="939"/>
      <c r="C143" s="940"/>
      <c r="D143" s="940"/>
      <c r="E143" s="940"/>
      <c r="F143" s="940"/>
      <c r="G143" s="941"/>
      <c r="H143" s="939"/>
      <c r="I143" s="940"/>
      <c r="J143" s="940"/>
      <c r="K143" s="940"/>
      <c r="L143" s="941"/>
    </row>
    <row r="144" spans="2:12" x14ac:dyDescent="0.25">
      <c r="B144" s="939"/>
      <c r="C144" s="940"/>
      <c r="D144" s="940"/>
      <c r="E144" s="940"/>
      <c r="F144" s="940"/>
      <c r="G144" s="941"/>
      <c r="H144" s="939"/>
      <c r="I144" s="940"/>
      <c r="J144" s="940"/>
      <c r="K144" s="940"/>
      <c r="L144" s="941"/>
    </row>
    <row r="145" spans="2:12" x14ac:dyDescent="0.25">
      <c r="B145" s="939"/>
      <c r="C145" s="940"/>
      <c r="D145" s="940"/>
      <c r="E145" s="940"/>
      <c r="F145" s="940"/>
      <c r="G145" s="941"/>
      <c r="H145" s="939"/>
      <c r="I145" s="940"/>
      <c r="J145" s="940"/>
      <c r="K145" s="940"/>
      <c r="L145" s="941"/>
    </row>
    <row r="146" spans="2:12" x14ac:dyDescent="0.25">
      <c r="B146" s="939"/>
      <c r="C146" s="940"/>
      <c r="D146" s="940"/>
      <c r="E146" s="940"/>
      <c r="F146" s="940"/>
      <c r="G146" s="941"/>
      <c r="H146" s="939"/>
      <c r="I146" s="940"/>
      <c r="J146" s="940"/>
      <c r="K146" s="940"/>
      <c r="L146" s="941"/>
    </row>
    <row r="147" spans="2:12" x14ac:dyDescent="0.25">
      <c r="B147" s="939"/>
      <c r="C147" s="940"/>
      <c r="D147" s="940"/>
      <c r="E147" s="940"/>
      <c r="F147" s="940"/>
      <c r="G147" s="941"/>
      <c r="H147" s="939"/>
      <c r="I147" s="940"/>
      <c r="J147" s="940"/>
      <c r="K147" s="940"/>
      <c r="L147" s="941"/>
    </row>
    <row r="148" spans="2:12" x14ac:dyDescent="0.25">
      <c r="B148" s="939"/>
      <c r="C148" s="940"/>
      <c r="D148" s="940"/>
      <c r="E148" s="940"/>
      <c r="F148" s="940"/>
      <c r="G148" s="941"/>
      <c r="H148" s="939"/>
      <c r="I148" s="940"/>
      <c r="J148" s="940"/>
      <c r="K148" s="940"/>
      <c r="L148" s="941"/>
    </row>
    <row r="149" spans="2:12" x14ac:dyDescent="0.25">
      <c r="B149" s="939"/>
      <c r="C149" s="940"/>
      <c r="D149" s="940"/>
      <c r="E149" s="940"/>
      <c r="F149" s="940"/>
      <c r="G149" s="941"/>
      <c r="H149" s="939"/>
      <c r="I149" s="940"/>
      <c r="J149" s="940"/>
      <c r="K149" s="940"/>
      <c r="L149" s="941"/>
    </row>
    <row r="150" spans="2:12" x14ac:dyDescent="0.25">
      <c r="B150" s="939"/>
      <c r="C150" s="940"/>
      <c r="D150" s="940"/>
      <c r="E150" s="940"/>
      <c r="F150" s="940"/>
      <c r="G150" s="941"/>
      <c r="H150" s="939"/>
      <c r="I150" s="940"/>
      <c r="J150" s="940"/>
      <c r="K150" s="940"/>
      <c r="L150" s="941"/>
    </row>
    <row r="151" spans="2:12" x14ac:dyDescent="0.25">
      <c r="B151" s="939"/>
      <c r="C151" s="940"/>
      <c r="D151" s="940"/>
      <c r="E151" s="940"/>
      <c r="F151" s="940"/>
      <c r="G151" s="941"/>
      <c r="H151" s="939"/>
      <c r="I151" s="940"/>
      <c r="J151" s="940"/>
      <c r="K151" s="940"/>
      <c r="L151" s="941"/>
    </row>
    <row r="152" spans="2:12" x14ac:dyDescent="0.25">
      <c r="B152" s="939"/>
      <c r="C152" s="940"/>
      <c r="D152" s="940"/>
      <c r="E152" s="940"/>
      <c r="F152" s="940"/>
      <c r="G152" s="941"/>
      <c r="H152" s="939"/>
      <c r="I152" s="940"/>
      <c r="J152" s="940"/>
      <c r="K152" s="940"/>
      <c r="L152" s="941"/>
    </row>
    <row r="153" spans="2:12" x14ac:dyDescent="0.25">
      <c r="B153" s="1069">
        <v>16</v>
      </c>
      <c r="C153" s="1070"/>
      <c r="D153" s="1070"/>
      <c r="E153" s="1070"/>
      <c r="F153" s="1070"/>
      <c r="G153" s="1071"/>
      <c r="H153" s="1075">
        <v>17</v>
      </c>
      <c r="I153" s="1076"/>
      <c r="J153" s="1076"/>
      <c r="K153" s="1076"/>
      <c r="L153" s="1077"/>
    </row>
    <row r="154" spans="2:12" ht="18" customHeight="1" thickBot="1" x14ac:dyDescent="0.3">
      <c r="B154" s="1072"/>
      <c r="C154" s="1073"/>
      <c r="D154" s="1073"/>
      <c r="E154" s="1073"/>
      <c r="F154" s="1073"/>
      <c r="G154" s="1074"/>
      <c r="H154" s="1078"/>
      <c r="I154" s="1079"/>
      <c r="J154" s="1079"/>
      <c r="K154" s="1079"/>
      <c r="L154" s="1080"/>
    </row>
    <row r="155" spans="2:12" ht="15.75" customHeight="1" x14ac:dyDescent="0.25">
      <c r="B155" s="939" t="s">
        <v>644</v>
      </c>
      <c r="C155" s="940"/>
      <c r="D155" s="940"/>
      <c r="E155" s="940"/>
      <c r="F155" s="940"/>
      <c r="G155" s="941"/>
      <c r="H155" s="939" t="s">
        <v>645</v>
      </c>
      <c r="I155" s="940"/>
      <c r="J155" s="940"/>
      <c r="K155" s="940"/>
      <c r="L155" s="941"/>
    </row>
    <row r="156" spans="2:12" x14ac:dyDescent="0.25">
      <c r="B156" s="939"/>
      <c r="C156" s="940"/>
      <c r="D156" s="940"/>
      <c r="E156" s="940"/>
      <c r="F156" s="940"/>
      <c r="G156" s="941"/>
      <c r="H156" s="939"/>
      <c r="I156" s="940"/>
      <c r="J156" s="940"/>
      <c r="K156" s="940"/>
      <c r="L156" s="941"/>
    </row>
    <row r="157" spans="2:12" x14ac:dyDescent="0.25">
      <c r="B157" s="939"/>
      <c r="C157" s="940"/>
      <c r="D157" s="940"/>
      <c r="E157" s="940"/>
      <c r="F157" s="940"/>
      <c r="G157" s="941"/>
      <c r="H157" s="939"/>
      <c r="I157" s="940"/>
      <c r="J157" s="940"/>
      <c r="K157" s="940"/>
      <c r="L157" s="941"/>
    </row>
    <row r="158" spans="2:12" x14ac:dyDescent="0.25">
      <c r="B158" s="939"/>
      <c r="C158" s="940"/>
      <c r="D158" s="940"/>
      <c r="E158" s="940"/>
      <c r="F158" s="940"/>
      <c r="G158" s="941"/>
      <c r="H158" s="939"/>
      <c r="I158" s="940"/>
      <c r="J158" s="940"/>
      <c r="K158" s="940"/>
      <c r="L158" s="941"/>
    </row>
    <row r="159" spans="2:12" x14ac:dyDescent="0.25">
      <c r="B159" s="939"/>
      <c r="C159" s="940"/>
      <c r="D159" s="940"/>
      <c r="E159" s="940"/>
      <c r="F159" s="940"/>
      <c r="G159" s="941"/>
      <c r="H159" s="939"/>
      <c r="I159" s="940"/>
      <c r="J159" s="940"/>
      <c r="K159" s="940"/>
      <c r="L159" s="941"/>
    </row>
    <row r="160" spans="2:12" x14ac:dyDescent="0.25">
      <c r="B160" s="939"/>
      <c r="C160" s="940"/>
      <c r="D160" s="940"/>
      <c r="E160" s="940"/>
      <c r="F160" s="940"/>
      <c r="G160" s="941"/>
      <c r="H160" s="939"/>
      <c r="I160" s="940"/>
      <c r="J160" s="940"/>
      <c r="K160" s="940"/>
      <c r="L160" s="941"/>
    </row>
    <row r="161" spans="2:12" x14ac:dyDescent="0.25">
      <c r="B161" s="939"/>
      <c r="C161" s="940"/>
      <c r="D161" s="940"/>
      <c r="E161" s="940"/>
      <c r="F161" s="940"/>
      <c r="G161" s="941"/>
      <c r="H161" s="939"/>
      <c r="I161" s="940"/>
      <c r="J161" s="940"/>
      <c r="K161" s="940"/>
      <c r="L161" s="941"/>
    </row>
    <row r="162" spans="2:12" x14ac:dyDescent="0.25">
      <c r="B162" s="939"/>
      <c r="C162" s="940"/>
      <c r="D162" s="940"/>
      <c r="E162" s="940"/>
      <c r="F162" s="940"/>
      <c r="G162" s="941"/>
      <c r="H162" s="939"/>
      <c r="I162" s="940"/>
      <c r="J162" s="940"/>
      <c r="K162" s="940"/>
      <c r="L162" s="941"/>
    </row>
    <row r="163" spans="2:12" x14ac:dyDescent="0.25">
      <c r="B163" s="939"/>
      <c r="C163" s="940"/>
      <c r="D163" s="940"/>
      <c r="E163" s="940"/>
      <c r="F163" s="940"/>
      <c r="G163" s="941"/>
      <c r="H163" s="939"/>
      <c r="I163" s="940"/>
      <c r="J163" s="940"/>
      <c r="K163" s="940"/>
      <c r="L163" s="941"/>
    </row>
    <row r="164" spans="2:12" x14ac:dyDescent="0.25">
      <c r="B164" s="939"/>
      <c r="C164" s="940"/>
      <c r="D164" s="940"/>
      <c r="E164" s="940"/>
      <c r="F164" s="940"/>
      <c r="G164" s="941"/>
      <c r="H164" s="939"/>
      <c r="I164" s="940"/>
      <c r="J164" s="940"/>
      <c r="K164" s="940"/>
      <c r="L164" s="941"/>
    </row>
    <row r="165" spans="2:12" x14ac:dyDescent="0.25">
      <c r="B165" s="939"/>
      <c r="C165" s="940"/>
      <c r="D165" s="940"/>
      <c r="E165" s="940"/>
      <c r="F165" s="940"/>
      <c r="G165" s="941"/>
      <c r="H165" s="939"/>
      <c r="I165" s="940"/>
      <c r="J165" s="940"/>
      <c r="K165" s="940"/>
      <c r="L165" s="941"/>
    </row>
    <row r="166" spans="2:12" x14ac:dyDescent="0.25">
      <c r="B166" s="939"/>
      <c r="C166" s="940"/>
      <c r="D166" s="940"/>
      <c r="E166" s="940"/>
      <c r="F166" s="940"/>
      <c r="G166" s="941"/>
      <c r="H166" s="939"/>
      <c r="I166" s="940"/>
      <c r="J166" s="940"/>
      <c r="K166" s="940"/>
      <c r="L166" s="941"/>
    </row>
    <row r="167" spans="2:12" x14ac:dyDescent="0.25">
      <c r="B167" s="939"/>
      <c r="C167" s="940"/>
      <c r="D167" s="940"/>
      <c r="E167" s="940"/>
      <c r="F167" s="940"/>
      <c r="G167" s="941"/>
      <c r="H167" s="939"/>
      <c r="I167" s="940"/>
      <c r="J167" s="940"/>
      <c r="K167" s="940"/>
      <c r="L167" s="941"/>
    </row>
    <row r="168" spans="2:12" x14ac:dyDescent="0.25">
      <c r="B168" s="939"/>
      <c r="C168" s="940"/>
      <c r="D168" s="940"/>
      <c r="E168" s="940"/>
      <c r="F168" s="940"/>
      <c r="G168" s="941"/>
      <c r="H168" s="939"/>
      <c r="I168" s="940"/>
      <c r="J168" s="940"/>
      <c r="K168" s="940"/>
      <c r="L168" s="941"/>
    </row>
    <row r="169" spans="2:12" x14ac:dyDescent="0.25">
      <c r="B169" s="1069">
        <v>18</v>
      </c>
      <c r="C169" s="1070"/>
      <c r="D169" s="1070"/>
      <c r="E169" s="1070"/>
      <c r="F169" s="1070"/>
      <c r="G169" s="1071"/>
      <c r="H169" s="1075">
        <v>19</v>
      </c>
      <c r="I169" s="1076"/>
      <c r="J169" s="1076"/>
      <c r="K169" s="1076"/>
      <c r="L169" s="1077"/>
    </row>
    <row r="170" spans="2:12" ht="18" customHeight="1" thickBot="1" x14ac:dyDescent="0.3">
      <c r="B170" s="1072"/>
      <c r="C170" s="1073"/>
      <c r="D170" s="1073"/>
      <c r="E170" s="1073"/>
      <c r="F170" s="1073"/>
      <c r="G170" s="1074"/>
      <c r="H170" s="1078"/>
      <c r="I170" s="1079"/>
      <c r="J170" s="1079"/>
      <c r="K170" s="1079"/>
      <c r="L170" s="1080"/>
    </row>
    <row r="171" spans="2:12" ht="15.75" customHeight="1" x14ac:dyDescent="0.25">
      <c r="B171" s="939" t="s">
        <v>644</v>
      </c>
      <c r="C171" s="940"/>
      <c r="D171" s="940"/>
      <c r="E171" s="940"/>
      <c r="F171" s="940"/>
      <c r="G171" s="941"/>
      <c r="H171" s="939" t="s">
        <v>645</v>
      </c>
      <c r="I171" s="940"/>
      <c r="J171" s="940"/>
      <c r="K171" s="940"/>
      <c r="L171" s="941"/>
    </row>
    <row r="172" spans="2:12" x14ac:dyDescent="0.25">
      <c r="B172" s="939"/>
      <c r="C172" s="940"/>
      <c r="D172" s="940"/>
      <c r="E172" s="940"/>
      <c r="F172" s="940"/>
      <c r="G172" s="941"/>
      <c r="H172" s="939"/>
      <c r="I172" s="940"/>
      <c r="J172" s="940"/>
      <c r="K172" s="940"/>
      <c r="L172" s="941"/>
    </row>
    <row r="173" spans="2:12" x14ac:dyDescent="0.25">
      <c r="B173" s="939"/>
      <c r="C173" s="940"/>
      <c r="D173" s="940"/>
      <c r="E173" s="940"/>
      <c r="F173" s="940"/>
      <c r="G173" s="941"/>
      <c r="H173" s="939"/>
      <c r="I173" s="940"/>
      <c r="J173" s="940"/>
      <c r="K173" s="940"/>
      <c r="L173" s="941"/>
    </row>
    <row r="174" spans="2:12" x14ac:dyDescent="0.25">
      <c r="B174" s="939"/>
      <c r="C174" s="940"/>
      <c r="D174" s="940"/>
      <c r="E174" s="940"/>
      <c r="F174" s="940"/>
      <c r="G174" s="941"/>
      <c r="H174" s="939"/>
      <c r="I174" s="940"/>
      <c r="J174" s="940"/>
      <c r="K174" s="940"/>
      <c r="L174" s="941"/>
    </row>
    <row r="175" spans="2:12" x14ac:dyDescent="0.25">
      <c r="B175" s="939"/>
      <c r="C175" s="940"/>
      <c r="D175" s="940"/>
      <c r="E175" s="940"/>
      <c r="F175" s="940"/>
      <c r="G175" s="941"/>
      <c r="H175" s="939"/>
      <c r="I175" s="940"/>
      <c r="J175" s="940"/>
      <c r="K175" s="940"/>
      <c r="L175" s="941"/>
    </row>
    <row r="176" spans="2:12" x14ac:dyDescent="0.25">
      <c r="B176" s="939"/>
      <c r="C176" s="940"/>
      <c r="D176" s="940"/>
      <c r="E176" s="940"/>
      <c r="F176" s="940"/>
      <c r="G176" s="941"/>
      <c r="H176" s="939"/>
      <c r="I176" s="940"/>
      <c r="J176" s="940"/>
      <c r="K176" s="940"/>
      <c r="L176" s="941"/>
    </row>
    <row r="177" spans="2:12" x14ac:dyDescent="0.25">
      <c r="B177" s="939"/>
      <c r="C177" s="940"/>
      <c r="D177" s="940"/>
      <c r="E177" s="940"/>
      <c r="F177" s="940"/>
      <c r="G177" s="941"/>
      <c r="H177" s="939"/>
      <c r="I177" s="940"/>
      <c r="J177" s="940"/>
      <c r="K177" s="940"/>
      <c r="L177" s="941"/>
    </row>
    <row r="178" spans="2:12" x14ac:dyDescent="0.25">
      <c r="B178" s="939"/>
      <c r="C178" s="940"/>
      <c r="D178" s="940"/>
      <c r="E178" s="940"/>
      <c r="F178" s="940"/>
      <c r="G178" s="941"/>
      <c r="H178" s="939"/>
      <c r="I178" s="940"/>
      <c r="J178" s="940"/>
      <c r="K178" s="940"/>
      <c r="L178" s="941"/>
    </row>
    <row r="179" spans="2:12" x14ac:dyDescent="0.25">
      <c r="B179" s="939"/>
      <c r="C179" s="940"/>
      <c r="D179" s="940"/>
      <c r="E179" s="940"/>
      <c r="F179" s="940"/>
      <c r="G179" s="941"/>
      <c r="H179" s="939"/>
      <c r="I179" s="940"/>
      <c r="J179" s="940"/>
      <c r="K179" s="940"/>
      <c r="L179" s="941"/>
    </row>
    <row r="180" spans="2:12" x14ac:dyDescent="0.25">
      <c r="B180" s="939"/>
      <c r="C180" s="940"/>
      <c r="D180" s="940"/>
      <c r="E180" s="940"/>
      <c r="F180" s="940"/>
      <c r="G180" s="941"/>
      <c r="H180" s="939"/>
      <c r="I180" s="940"/>
      <c r="J180" s="940"/>
      <c r="K180" s="940"/>
      <c r="L180" s="941"/>
    </row>
    <row r="181" spans="2:12" x14ac:dyDescent="0.25">
      <c r="B181" s="939"/>
      <c r="C181" s="940"/>
      <c r="D181" s="940"/>
      <c r="E181" s="940"/>
      <c r="F181" s="940"/>
      <c r="G181" s="941"/>
      <c r="H181" s="939"/>
      <c r="I181" s="940"/>
      <c r="J181" s="940"/>
      <c r="K181" s="940"/>
      <c r="L181" s="941"/>
    </row>
    <row r="182" spans="2:12" x14ac:dyDescent="0.25">
      <c r="B182" s="939"/>
      <c r="C182" s="940"/>
      <c r="D182" s="940"/>
      <c r="E182" s="940"/>
      <c r="F182" s="940"/>
      <c r="G182" s="941"/>
      <c r="H182" s="939"/>
      <c r="I182" s="940"/>
      <c r="J182" s="940"/>
      <c r="K182" s="940"/>
      <c r="L182" s="941"/>
    </row>
    <row r="183" spans="2:12" x14ac:dyDescent="0.25">
      <c r="B183" s="939"/>
      <c r="C183" s="940"/>
      <c r="D183" s="940"/>
      <c r="E183" s="940"/>
      <c r="F183" s="940"/>
      <c r="G183" s="941"/>
      <c r="H183" s="939"/>
      <c r="I183" s="940"/>
      <c r="J183" s="940"/>
      <c r="K183" s="940"/>
      <c r="L183" s="941"/>
    </row>
    <row r="184" spans="2:12" x14ac:dyDescent="0.25">
      <c r="B184" s="939"/>
      <c r="C184" s="940"/>
      <c r="D184" s="940"/>
      <c r="E184" s="940"/>
      <c r="F184" s="940"/>
      <c r="G184" s="941"/>
      <c r="H184" s="939"/>
      <c r="I184" s="940"/>
      <c r="J184" s="940"/>
      <c r="K184" s="940"/>
      <c r="L184" s="941"/>
    </row>
    <row r="185" spans="2:12" x14ac:dyDescent="0.25">
      <c r="B185" s="1069">
        <v>20</v>
      </c>
      <c r="C185" s="1070"/>
      <c r="D185" s="1070"/>
      <c r="E185" s="1070"/>
      <c r="F185" s="1070"/>
      <c r="G185" s="1071"/>
      <c r="H185" s="1075">
        <v>21</v>
      </c>
      <c r="I185" s="1076"/>
      <c r="J185" s="1076"/>
      <c r="K185" s="1076"/>
      <c r="L185" s="1077"/>
    </row>
    <row r="186" spans="2:12" ht="18" customHeight="1" thickBot="1" x14ac:dyDescent="0.3">
      <c r="B186" s="1072"/>
      <c r="C186" s="1073"/>
      <c r="D186" s="1073"/>
      <c r="E186" s="1073"/>
      <c r="F186" s="1073"/>
      <c r="G186" s="1074"/>
      <c r="H186" s="1078"/>
      <c r="I186" s="1079"/>
      <c r="J186" s="1079"/>
      <c r="K186" s="1079"/>
      <c r="L186" s="1080"/>
    </row>
    <row r="187" spans="2:12" ht="15.75" customHeight="1" x14ac:dyDescent="0.25">
      <c r="B187" s="939" t="s">
        <v>644</v>
      </c>
      <c r="C187" s="940"/>
      <c r="D187" s="940"/>
      <c r="E187" s="940"/>
      <c r="F187" s="940"/>
      <c r="G187" s="941"/>
      <c r="H187" s="939" t="s">
        <v>645</v>
      </c>
      <c r="I187" s="940"/>
      <c r="J187" s="940"/>
      <c r="K187" s="940"/>
      <c r="L187" s="941"/>
    </row>
    <row r="188" spans="2:12" x14ac:dyDescent="0.25">
      <c r="B188" s="939"/>
      <c r="C188" s="940"/>
      <c r="D188" s="940"/>
      <c r="E188" s="940"/>
      <c r="F188" s="940"/>
      <c r="G188" s="941"/>
      <c r="H188" s="939"/>
      <c r="I188" s="940"/>
      <c r="J188" s="940"/>
      <c r="K188" s="940"/>
      <c r="L188" s="941"/>
    </row>
    <row r="189" spans="2:12" x14ac:dyDescent="0.25">
      <c r="B189" s="939"/>
      <c r="C189" s="940"/>
      <c r="D189" s="940"/>
      <c r="E189" s="940"/>
      <c r="F189" s="940"/>
      <c r="G189" s="941"/>
      <c r="H189" s="939"/>
      <c r="I189" s="940"/>
      <c r="J189" s="940"/>
      <c r="K189" s="940"/>
      <c r="L189" s="941"/>
    </row>
    <row r="190" spans="2:12" x14ac:dyDescent="0.25">
      <c r="B190" s="939"/>
      <c r="C190" s="940"/>
      <c r="D190" s="940"/>
      <c r="E190" s="940"/>
      <c r="F190" s="940"/>
      <c r="G190" s="941"/>
      <c r="H190" s="939"/>
      <c r="I190" s="940"/>
      <c r="J190" s="940"/>
      <c r="K190" s="940"/>
      <c r="L190" s="941"/>
    </row>
    <row r="191" spans="2:12" x14ac:dyDescent="0.25">
      <c r="B191" s="939"/>
      <c r="C191" s="940"/>
      <c r="D191" s="940"/>
      <c r="E191" s="940"/>
      <c r="F191" s="940"/>
      <c r="G191" s="941"/>
      <c r="H191" s="939"/>
      <c r="I191" s="940"/>
      <c r="J191" s="940"/>
      <c r="K191" s="940"/>
      <c r="L191" s="941"/>
    </row>
    <row r="192" spans="2:12" x14ac:dyDescent="0.25">
      <c r="B192" s="939"/>
      <c r="C192" s="940"/>
      <c r="D192" s="940"/>
      <c r="E192" s="940"/>
      <c r="F192" s="940"/>
      <c r="G192" s="941"/>
      <c r="H192" s="939"/>
      <c r="I192" s="940"/>
      <c r="J192" s="940"/>
      <c r="K192" s="940"/>
      <c r="L192" s="941"/>
    </row>
    <row r="193" spans="2:12" x14ac:dyDescent="0.25">
      <c r="B193" s="939"/>
      <c r="C193" s="940"/>
      <c r="D193" s="940"/>
      <c r="E193" s="940"/>
      <c r="F193" s="940"/>
      <c r="G193" s="941"/>
      <c r="H193" s="939"/>
      <c r="I193" s="940"/>
      <c r="J193" s="940"/>
      <c r="K193" s="940"/>
      <c r="L193" s="941"/>
    </row>
    <row r="194" spans="2:12" x14ac:dyDescent="0.25">
      <c r="B194" s="939"/>
      <c r="C194" s="940"/>
      <c r="D194" s="940"/>
      <c r="E194" s="940"/>
      <c r="F194" s="940"/>
      <c r="G194" s="941"/>
      <c r="H194" s="939"/>
      <c r="I194" s="940"/>
      <c r="J194" s="940"/>
      <c r="K194" s="940"/>
      <c r="L194" s="941"/>
    </row>
    <row r="195" spans="2:12" x14ac:dyDescent="0.25">
      <c r="B195" s="939"/>
      <c r="C195" s="940"/>
      <c r="D195" s="940"/>
      <c r="E195" s="940"/>
      <c r="F195" s="940"/>
      <c r="G195" s="941"/>
      <c r="H195" s="939"/>
      <c r="I195" s="940"/>
      <c r="J195" s="940"/>
      <c r="K195" s="940"/>
      <c r="L195" s="941"/>
    </row>
    <row r="196" spans="2:12" x14ac:dyDescent="0.25">
      <c r="B196" s="939"/>
      <c r="C196" s="940"/>
      <c r="D196" s="940"/>
      <c r="E196" s="940"/>
      <c r="F196" s="940"/>
      <c r="G196" s="941"/>
      <c r="H196" s="939"/>
      <c r="I196" s="940"/>
      <c r="J196" s="940"/>
      <c r="K196" s="940"/>
      <c r="L196" s="941"/>
    </row>
    <row r="197" spans="2:12" x14ac:dyDescent="0.25">
      <c r="B197" s="939"/>
      <c r="C197" s="940"/>
      <c r="D197" s="940"/>
      <c r="E197" s="940"/>
      <c r="F197" s="940"/>
      <c r="G197" s="941"/>
      <c r="H197" s="939"/>
      <c r="I197" s="940"/>
      <c r="J197" s="940"/>
      <c r="K197" s="940"/>
      <c r="L197" s="941"/>
    </row>
    <row r="198" spans="2:12" x14ac:dyDescent="0.25">
      <c r="B198" s="939"/>
      <c r="C198" s="940"/>
      <c r="D198" s="940"/>
      <c r="E198" s="940"/>
      <c r="F198" s="940"/>
      <c r="G198" s="941"/>
      <c r="H198" s="939"/>
      <c r="I198" s="940"/>
      <c r="J198" s="940"/>
      <c r="K198" s="940"/>
      <c r="L198" s="941"/>
    </row>
    <row r="199" spans="2:12" x14ac:dyDescent="0.25">
      <c r="B199" s="939"/>
      <c r="C199" s="940"/>
      <c r="D199" s="940"/>
      <c r="E199" s="940"/>
      <c r="F199" s="940"/>
      <c r="G199" s="941"/>
      <c r="H199" s="939"/>
      <c r="I199" s="940"/>
      <c r="J199" s="940"/>
      <c r="K199" s="940"/>
      <c r="L199" s="941"/>
    </row>
    <row r="200" spans="2:12" x14ac:dyDescent="0.25">
      <c r="B200" s="939"/>
      <c r="C200" s="940"/>
      <c r="D200" s="940"/>
      <c r="E200" s="940"/>
      <c r="F200" s="940"/>
      <c r="G200" s="941"/>
      <c r="H200" s="939"/>
      <c r="I200" s="940"/>
      <c r="J200" s="940"/>
      <c r="K200" s="940"/>
      <c r="L200" s="941"/>
    </row>
    <row r="201" spans="2:12" x14ac:dyDescent="0.25">
      <c r="B201" s="1069">
        <v>22</v>
      </c>
      <c r="C201" s="1070"/>
      <c r="D201" s="1070"/>
      <c r="E201" s="1070"/>
      <c r="F201" s="1070"/>
      <c r="G201" s="1071"/>
      <c r="H201" s="1075">
        <v>23</v>
      </c>
      <c r="I201" s="1076"/>
      <c r="J201" s="1076"/>
      <c r="K201" s="1076"/>
      <c r="L201" s="1077"/>
    </row>
    <row r="202" spans="2:12" ht="18" customHeight="1" thickBot="1" x14ac:dyDescent="0.3">
      <c r="B202" s="1072"/>
      <c r="C202" s="1073"/>
      <c r="D202" s="1073"/>
      <c r="E202" s="1073"/>
      <c r="F202" s="1073"/>
      <c r="G202" s="1074"/>
      <c r="H202" s="1078"/>
      <c r="I202" s="1079"/>
      <c r="J202" s="1079"/>
      <c r="K202" s="1079"/>
      <c r="L202" s="1080"/>
    </row>
    <row r="203" spans="2:12" ht="75.75" customHeight="1" thickBot="1" x14ac:dyDescent="0.3">
      <c r="B203" s="1087" t="s">
        <v>1088</v>
      </c>
      <c r="C203" s="1088"/>
      <c r="D203" s="1088"/>
      <c r="E203" s="1088"/>
      <c r="F203" s="1088"/>
      <c r="G203" s="1088"/>
      <c r="H203" s="1088"/>
      <c r="I203" s="1088"/>
      <c r="J203" s="1088"/>
      <c r="K203" s="1088"/>
      <c r="L203" s="1089"/>
    </row>
    <row r="204" spans="2:12" ht="30" customHeight="1" x14ac:dyDescent="0.25">
      <c r="B204" s="939" t="s">
        <v>644</v>
      </c>
      <c r="C204" s="940"/>
      <c r="D204" s="940"/>
      <c r="E204" s="940"/>
      <c r="F204" s="940"/>
      <c r="G204" s="941"/>
      <c r="H204" s="939" t="s">
        <v>645</v>
      </c>
      <c r="I204" s="940"/>
      <c r="J204" s="940"/>
      <c r="K204" s="940"/>
      <c r="L204" s="941"/>
    </row>
    <row r="205" spans="2:12" x14ac:dyDescent="0.25">
      <c r="B205" s="939"/>
      <c r="C205" s="940"/>
      <c r="D205" s="940"/>
      <c r="E205" s="940"/>
      <c r="F205" s="940"/>
      <c r="G205" s="941"/>
      <c r="H205" s="939"/>
      <c r="I205" s="940"/>
      <c r="J205" s="940"/>
      <c r="K205" s="940"/>
      <c r="L205" s="941"/>
    </row>
    <row r="206" spans="2:12" x14ac:dyDescent="0.25">
      <c r="B206" s="939"/>
      <c r="C206" s="940"/>
      <c r="D206" s="940"/>
      <c r="E206" s="940"/>
      <c r="F206" s="940"/>
      <c r="G206" s="941"/>
      <c r="H206" s="939"/>
      <c r="I206" s="940"/>
      <c r="J206" s="940"/>
      <c r="K206" s="940"/>
      <c r="L206" s="941"/>
    </row>
    <row r="207" spans="2:12" x14ac:dyDescent="0.25">
      <c r="B207" s="939"/>
      <c r="C207" s="940"/>
      <c r="D207" s="940"/>
      <c r="E207" s="940"/>
      <c r="F207" s="940"/>
      <c r="G207" s="941"/>
      <c r="H207" s="939"/>
      <c r="I207" s="940"/>
      <c r="J207" s="940"/>
      <c r="K207" s="940"/>
      <c r="L207" s="941"/>
    </row>
    <row r="208" spans="2:12" x14ac:dyDescent="0.25">
      <c r="B208" s="939"/>
      <c r="C208" s="940"/>
      <c r="D208" s="940"/>
      <c r="E208" s="940"/>
      <c r="F208" s="940"/>
      <c r="G208" s="941"/>
      <c r="H208" s="939"/>
      <c r="I208" s="940"/>
      <c r="J208" s="940"/>
      <c r="K208" s="940"/>
      <c r="L208" s="941"/>
    </row>
    <row r="209" spans="2:19" x14ac:dyDescent="0.25">
      <c r="B209" s="939"/>
      <c r="C209" s="940"/>
      <c r="D209" s="940"/>
      <c r="E209" s="940"/>
      <c r="F209" s="940"/>
      <c r="G209" s="941"/>
      <c r="H209" s="939"/>
      <c r="I209" s="940"/>
      <c r="J209" s="940"/>
      <c r="K209" s="940"/>
      <c r="L209" s="941"/>
    </row>
    <row r="210" spans="2:19" x14ac:dyDescent="0.25">
      <c r="B210" s="939"/>
      <c r="C210" s="940"/>
      <c r="D210" s="940"/>
      <c r="E210" s="940"/>
      <c r="F210" s="940"/>
      <c r="G210" s="941"/>
      <c r="H210" s="939"/>
      <c r="I210" s="940"/>
      <c r="J210" s="940"/>
      <c r="K210" s="940"/>
      <c r="L210" s="941"/>
    </row>
    <row r="211" spans="2:19" x14ac:dyDescent="0.25">
      <c r="B211" s="939"/>
      <c r="C211" s="940"/>
      <c r="D211" s="940"/>
      <c r="E211" s="940"/>
      <c r="F211" s="940"/>
      <c r="G211" s="941"/>
      <c r="H211" s="939"/>
      <c r="I211" s="940"/>
      <c r="J211" s="940"/>
      <c r="K211" s="940"/>
      <c r="L211" s="941"/>
    </row>
    <row r="212" spans="2:19" x14ac:dyDescent="0.25">
      <c r="B212" s="939"/>
      <c r="C212" s="940"/>
      <c r="D212" s="940"/>
      <c r="E212" s="940"/>
      <c r="F212" s="940"/>
      <c r="G212" s="941"/>
      <c r="H212" s="939"/>
      <c r="I212" s="940"/>
      <c r="J212" s="940"/>
      <c r="K212" s="940"/>
      <c r="L212" s="941"/>
    </row>
    <row r="213" spans="2:19" x14ac:dyDescent="0.25">
      <c r="B213" s="939"/>
      <c r="C213" s="940"/>
      <c r="D213" s="940"/>
      <c r="E213" s="940"/>
      <c r="F213" s="940"/>
      <c r="G213" s="941"/>
      <c r="H213" s="939"/>
      <c r="I213" s="940"/>
      <c r="J213" s="940"/>
      <c r="K213" s="940"/>
      <c r="L213" s="941"/>
    </row>
    <row r="214" spans="2:19" x14ac:dyDescent="0.25">
      <c r="B214" s="939"/>
      <c r="C214" s="940"/>
      <c r="D214" s="940"/>
      <c r="E214" s="940"/>
      <c r="F214" s="940"/>
      <c r="G214" s="941"/>
      <c r="H214" s="939"/>
      <c r="I214" s="940"/>
      <c r="J214" s="940"/>
      <c r="K214" s="940"/>
      <c r="L214" s="941"/>
      <c r="S214" s="183"/>
    </row>
    <row r="215" spans="2:19" x14ac:dyDescent="0.25">
      <c r="B215" s="939"/>
      <c r="C215" s="940"/>
      <c r="D215" s="940"/>
      <c r="E215" s="940"/>
      <c r="F215" s="940"/>
      <c r="G215" s="941"/>
      <c r="H215" s="939"/>
      <c r="I215" s="940"/>
      <c r="J215" s="940"/>
      <c r="K215" s="940"/>
      <c r="L215" s="941"/>
    </row>
    <row r="216" spans="2:19" x14ac:dyDescent="0.25">
      <c r="B216" s="939"/>
      <c r="C216" s="940"/>
      <c r="D216" s="940"/>
      <c r="E216" s="940"/>
      <c r="F216" s="940"/>
      <c r="G216" s="941"/>
      <c r="H216" s="939"/>
      <c r="I216" s="940"/>
      <c r="J216" s="940"/>
      <c r="K216" s="940"/>
      <c r="L216" s="941"/>
    </row>
    <row r="217" spans="2:19" x14ac:dyDescent="0.25">
      <c r="B217" s="939"/>
      <c r="C217" s="940"/>
      <c r="D217" s="940"/>
      <c r="E217" s="940"/>
      <c r="F217" s="940"/>
      <c r="G217" s="941"/>
      <c r="H217" s="939"/>
      <c r="I217" s="940"/>
      <c r="J217" s="940"/>
      <c r="K217" s="940"/>
      <c r="L217" s="941"/>
    </row>
    <row r="218" spans="2:19" x14ac:dyDescent="0.25">
      <c r="B218" s="1069">
        <v>24</v>
      </c>
      <c r="C218" s="1070"/>
      <c r="D218" s="1070"/>
      <c r="E218" s="1070"/>
      <c r="F218" s="1070"/>
      <c r="G218" s="1071"/>
      <c r="H218" s="1075">
        <v>25</v>
      </c>
      <c r="I218" s="1076"/>
      <c r="J218" s="1076"/>
      <c r="K218" s="1076"/>
      <c r="L218" s="1077"/>
    </row>
    <row r="219" spans="2:19" ht="18" customHeight="1" thickBot="1" x14ac:dyDescent="0.3">
      <c r="B219" s="1072"/>
      <c r="C219" s="1073"/>
      <c r="D219" s="1073"/>
      <c r="E219" s="1073"/>
      <c r="F219" s="1073"/>
      <c r="G219" s="1074"/>
      <c r="H219" s="1078"/>
      <c r="I219" s="1079"/>
      <c r="J219" s="1079"/>
      <c r="K219" s="1079"/>
      <c r="L219" s="1080"/>
    </row>
    <row r="220" spans="2:19" ht="50.25" customHeight="1" thickBot="1" x14ac:dyDescent="0.3">
      <c r="B220" s="1087" t="s">
        <v>1089</v>
      </c>
      <c r="C220" s="1088"/>
      <c r="D220" s="1088"/>
      <c r="E220" s="1088"/>
      <c r="F220" s="1088"/>
      <c r="G220" s="1088"/>
      <c r="H220" s="1088"/>
      <c r="I220" s="1088"/>
      <c r="J220" s="1088"/>
      <c r="K220" s="1088"/>
      <c r="L220" s="1089"/>
    </row>
    <row r="221" spans="2:19" ht="30" customHeight="1" x14ac:dyDescent="0.25">
      <c r="B221" s="939" t="s">
        <v>644</v>
      </c>
      <c r="C221" s="940"/>
      <c r="D221" s="940"/>
      <c r="E221" s="940"/>
      <c r="F221" s="940"/>
      <c r="G221" s="941"/>
      <c r="H221" s="939" t="s">
        <v>645</v>
      </c>
      <c r="I221" s="940"/>
      <c r="J221" s="940"/>
      <c r="K221" s="940"/>
      <c r="L221" s="941"/>
    </row>
    <row r="222" spans="2:19" x14ac:dyDescent="0.25">
      <c r="B222" s="939"/>
      <c r="C222" s="940"/>
      <c r="D222" s="940"/>
      <c r="E222" s="940"/>
      <c r="F222" s="940"/>
      <c r="G222" s="941"/>
      <c r="H222" s="939"/>
      <c r="I222" s="940"/>
      <c r="J222" s="940"/>
      <c r="K222" s="940"/>
      <c r="L222" s="941"/>
    </row>
    <row r="223" spans="2:19" x14ac:dyDescent="0.25">
      <c r="B223" s="939"/>
      <c r="C223" s="940"/>
      <c r="D223" s="940"/>
      <c r="E223" s="940"/>
      <c r="F223" s="940"/>
      <c r="G223" s="941"/>
      <c r="H223" s="939"/>
      <c r="I223" s="940"/>
      <c r="J223" s="940"/>
      <c r="K223" s="940"/>
      <c r="L223" s="941"/>
    </row>
    <row r="224" spans="2:19" x14ac:dyDescent="0.25">
      <c r="B224" s="939"/>
      <c r="C224" s="940"/>
      <c r="D224" s="940"/>
      <c r="E224" s="940"/>
      <c r="F224" s="940"/>
      <c r="G224" s="941"/>
      <c r="H224" s="939"/>
      <c r="I224" s="940"/>
      <c r="J224" s="940"/>
      <c r="K224" s="940"/>
      <c r="L224" s="941"/>
    </row>
    <row r="225" spans="2:19" x14ac:dyDescent="0.25">
      <c r="B225" s="939"/>
      <c r="C225" s="940"/>
      <c r="D225" s="940"/>
      <c r="E225" s="940"/>
      <c r="F225" s="940"/>
      <c r="G225" s="941"/>
      <c r="H225" s="939"/>
      <c r="I225" s="940"/>
      <c r="J225" s="940"/>
      <c r="K225" s="940"/>
      <c r="L225" s="941"/>
    </row>
    <row r="226" spans="2:19" x14ac:dyDescent="0.25">
      <c r="B226" s="939"/>
      <c r="C226" s="940"/>
      <c r="D226" s="940"/>
      <c r="E226" s="940"/>
      <c r="F226" s="940"/>
      <c r="G226" s="941"/>
      <c r="H226" s="939"/>
      <c r="I226" s="940"/>
      <c r="J226" s="940"/>
      <c r="K226" s="940"/>
      <c r="L226" s="941"/>
    </row>
    <row r="227" spans="2:19" x14ac:dyDescent="0.25">
      <c r="B227" s="939"/>
      <c r="C227" s="940"/>
      <c r="D227" s="940"/>
      <c r="E227" s="940"/>
      <c r="F227" s="940"/>
      <c r="G227" s="941"/>
      <c r="H227" s="939"/>
      <c r="I227" s="940"/>
      <c r="J227" s="940"/>
      <c r="K227" s="940"/>
      <c r="L227" s="941"/>
    </row>
    <row r="228" spans="2:19" x14ac:dyDescent="0.25">
      <c r="B228" s="939"/>
      <c r="C228" s="940"/>
      <c r="D228" s="940"/>
      <c r="E228" s="940"/>
      <c r="F228" s="940"/>
      <c r="G228" s="941"/>
      <c r="H228" s="939"/>
      <c r="I228" s="940"/>
      <c r="J228" s="940"/>
      <c r="K228" s="940"/>
      <c r="L228" s="941"/>
    </row>
    <row r="229" spans="2:19" x14ac:dyDescent="0.25">
      <c r="B229" s="939"/>
      <c r="C229" s="940"/>
      <c r="D229" s="940"/>
      <c r="E229" s="940"/>
      <c r="F229" s="940"/>
      <c r="G229" s="941"/>
      <c r="H229" s="939"/>
      <c r="I229" s="940"/>
      <c r="J229" s="940"/>
      <c r="K229" s="940"/>
      <c r="L229" s="941"/>
    </row>
    <row r="230" spans="2:19" x14ac:dyDescent="0.25">
      <c r="B230" s="939"/>
      <c r="C230" s="940"/>
      <c r="D230" s="940"/>
      <c r="E230" s="940"/>
      <c r="F230" s="940"/>
      <c r="G230" s="941"/>
      <c r="H230" s="939"/>
      <c r="I230" s="940"/>
      <c r="J230" s="940"/>
      <c r="K230" s="940"/>
      <c r="L230" s="941"/>
    </row>
    <row r="231" spans="2:19" x14ac:dyDescent="0.25">
      <c r="B231" s="939"/>
      <c r="C231" s="940"/>
      <c r="D231" s="940"/>
      <c r="E231" s="940"/>
      <c r="F231" s="940"/>
      <c r="G231" s="941"/>
      <c r="H231" s="939"/>
      <c r="I231" s="940"/>
      <c r="J231" s="940"/>
      <c r="K231" s="940"/>
      <c r="L231" s="941"/>
      <c r="S231" s="183"/>
    </row>
    <row r="232" spans="2:19" x14ac:dyDescent="0.25">
      <c r="B232" s="939"/>
      <c r="C232" s="940"/>
      <c r="D232" s="940"/>
      <c r="E232" s="940"/>
      <c r="F232" s="940"/>
      <c r="G232" s="941"/>
      <c r="H232" s="939"/>
      <c r="I232" s="940"/>
      <c r="J232" s="940"/>
      <c r="K232" s="940"/>
      <c r="L232" s="941"/>
    </row>
    <row r="233" spans="2:19" x14ac:dyDescent="0.25">
      <c r="B233" s="939"/>
      <c r="C233" s="940"/>
      <c r="D233" s="940"/>
      <c r="E233" s="940"/>
      <c r="F233" s="940"/>
      <c r="G233" s="941"/>
      <c r="H233" s="939"/>
      <c r="I233" s="940"/>
      <c r="J233" s="940"/>
      <c r="K233" s="940"/>
      <c r="L233" s="941"/>
    </row>
    <row r="234" spans="2:19" x14ac:dyDescent="0.25">
      <c r="B234" s="939"/>
      <c r="C234" s="940"/>
      <c r="D234" s="940"/>
      <c r="E234" s="940"/>
      <c r="F234" s="940"/>
      <c r="G234" s="941"/>
      <c r="H234" s="939"/>
      <c r="I234" s="940"/>
      <c r="J234" s="940"/>
      <c r="K234" s="940"/>
      <c r="L234" s="941"/>
    </row>
    <row r="235" spans="2:19" x14ac:dyDescent="0.25">
      <c r="B235" s="1069">
        <v>26</v>
      </c>
      <c r="C235" s="1070"/>
      <c r="D235" s="1070"/>
      <c r="E235" s="1070"/>
      <c r="F235" s="1070"/>
      <c r="G235" s="1071"/>
      <c r="H235" s="1075">
        <v>27</v>
      </c>
      <c r="I235" s="1076"/>
      <c r="J235" s="1076"/>
      <c r="K235" s="1076"/>
      <c r="L235" s="1077"/>
    </row>
    <row r="236" spans="2:19" ht="18" customHeight="1" thickBot="1" x14ac:dyDescent="0.3">
      <c r="B236" s="1072"/>
      <c r="C236" s="1073"/>
      <c r="D236" s="1073"/>
      <c r="E236" s="1073"/>
      <c r="F236" s="1073"/>
      <c r="G236" s="1074"/>
      <c r="H236" s="1078"/>
      <c r="I236" s="1079"/>
      <c r="J236" s="1079"/>
      <c r="K236" s="1079"/>
      <c r="L236" s="1080"/>
    </row>
    <row r="237" spans="2:19" ht="37.5" customHeight="1" thickBot="1" x14ac:dyDescent="0.3">
      <c r="B237" s="1087" t="s">
        <v>1090</v>
      </c>
      <c r="C237" s="1088"/>
      <c r="D237" s="1088"/>
      <c r="E237" s="1088"/>
      <c r="F237" s="1088"/>
      <c r="G237" s="1088"/>
      <c r="H237" s="1088"/>
      <c r="I237" s="1088"/>
      <c r="J237" s="1088"/>
      <c r="K237" s="1088"/>
      <c r="L237" s="1089"/>
    </row>
  </sheetData>
  <mergeCells count="73">
    <mergeCell ref="B237:L237"/>
    <mergeCell ref="B201:G202"/>
    <mergeCell ref="H201:L202"/>
    <mergeCell ref="B203:L203"/>
    <mergeCell ref="B204:G217"/>
    <mergeCell ref="H204:L217"/>
    <mergeCell ref="B218:G219"/>
    <mergeCell ref="H218:L219"/>
    <mergeCell ref="B220:L220"/>
    <mergeCell ref="B221:G234"/>
    <mergeCell ref="H221:L234"/>
    <mergeCell ref="B235:G236"/>
    <mergeCell ref="H235:L236"/>
    <mergeCell ref="B171:G184"/>
    <mergeCell ref="H171:L184"/>
    <mergeCell ref="B185:G186"/>
    <mergeCell ref="H185:L186"/>
    <mergeCell ref="B187:G200"/>
    <mergeCell ref="H187:L200"/>
    <mergeCell ref="B153:G154"/>
    <mergeCell ref="H153:L154"/>
    <mergeCell ref="B155:G168"/>
    <mergeCell ref="H155:L168"/>
    <mergeCell ref="B169:G170"/>
    <mergeCell ref="H169:L170"/>
    <mergeCell ref="B139:G152"/>
    <mergeCell ref="H139:L152"/>
    <mergeCell ref="B103:G104"/>
    <mergeCell ref="H103:L104"/>
    <mergeCell ref="B105:L105"/>
    <mergeCell ref="B106:G119"/>
    <mergeCell ref="H106:L119"/>
    <mergeCell ref="B120:G121"/>
    <mergeCell ref="H120:L121"/>
    <mergeCell ref="B122:G135"/>
    <mergeCell ref="H122:L135"/>
    <mergeCell ref="B136:G137"/>
    <mergeCell ref="H136:L137"/>
    <mergeCell ref="B138:L138"/>
    <mergeCell ref="B73:G86"/>
    <mergeCell ref="H73:L86"/>
    <mergeCell ref="B87:G88"/>
    <mergeCell ref="H87:L88"/>
    <mergeCell ref="B89:G102"/>
    <mergeCell ref="H89:L102"/>
    <mergeCell ref="B71:G72"/>
    <mergeCell ref="H71:L72"/>
    <mergeCell ref="B23:G36"/>
    <mergeCell ref="H23:L36"/>
    <mergeCell ref="B37:G38"/>
    <mergeCell ref="H37:L38"/>
    <mergeCell ref="B39:L39"/>
    <mergeCell ref="B40:G53"/>
    <mergeCell ref="H40:L53"/>
    <mergeCell ref="B54:G55"/>
    <mergeCell ref="H54:L55"/>
    <mergeCell ref="B56:L56"/>
    <mergeCell ref="B57:G70"/>
    <mergeCell ref="H57:L70"/>
    <mergeCell ref="B21:G22"/>
    <mergeCell ref="H21:L22"/>
    <mergeCell ref="B1:L2"/>
    <mergeCell ref="B3:E3"/>
    <mergeCell ref="G3:I3"/>
    <mergeCell ref="J3:L3"/>
    <mergeCell ref="B4:G4"/>
    <mergeCell ref="H4:I4"/>
    <mergeCell ref="K4:L4"/>
    <mergeCell ref="H5:I5"/>
    <mergeCell ref="K5:L5"/>
    <mergeCell ref="B6:L6"/>
    <mergeCell ref="B7:G20"/>
    <mergeCell ref="H7:L20"/>
  </mergeCells>
  <pageMargins left="0.62992125984251968" right="0.23622047244094491" top="0.74803149606299213" bottom="0.74803149606299213" header="0.31496062992125984" footer="0.31496062992125984"/>
  <pageSetup scale="13" orientation="portrait" r:id="rId1"/>
  <headerFooter>
    <oddFooter>Página &amp;P&amp;R&amp;A</oddFooter>
  </headerFooter>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B1:M338"/>
  <sheetViews>
    <sheetView view="pageBreakPreview" zoomScale="85" zoomScaleNormal="100" zoomScaleSheetLayoutView="85" zoomScalePageLayoutView="110" workbookViewId="0">
      <selection activeCell="O23" sqref="O23"/>
    </sheetView>
  </sheetViews>
  <sheetFormatPr baseColWidth="10" defaultColWidth="11.42578125" defaultRowHeight="15" x14ac:dyDescent="0.25"/>
  <cols>
    <col min="1" max="1" width="3.5703125" style="130" customWidth="1"/>
    <col min="2" max="2" width="4.7109375" style="130" customWidth="1"/>
    <col min="3" max="3" width="8.28515625" style="130" customWidth="1"/>
    <col min="4" max="4" width="8" style="130" customWidth="1"/>
    <col min="5" max="5" width="11.42578125" style="130"/>
    <col min="6" max="6" width="11.85546875" style="130" customWidth="1"/>
    <col min="7" max="7" width="16.28515625" style="130" customWidth="1"/>
    <col min="8" max="8" width="8.5703125" style="130" customWidth="1"/>
    <col min="9" max="9" width="22.42578125" style="130" customWidth="1"/>
    <col min="10" max="10" width="11.7109375" style="130" customWidth="1"/>
    <col min="11" max="11" width="13.42578125" style="130" customWidth="1"/>
    <col min="12" max="12" width="9.42578125" style="130" customWidth="1"/>
    <col min="13" max="13" width="11.42578125" style="130" hidden="1" customWidth="1"/>
    <col min="14" max="16384" width="11.42578125" style="130"/>
  </cols>
  <sheetData>
    <row r="1" spans="2:12" ht="27.75" customHeight="1" x14ac:dyDescent="0.25">
      <c r="B1" s="919" t="s">
        <v>386</v>
      </c>
      <c r="C1" s="920"/>
      <c r="D1" s="920"/>
      <c r="E1" s="920"/>
      <c r="F1" s="920"/>
      <c r="G1" s="920"/>
      <c r="H1" s="920"/>
      <c r="I1" s="920"/>
      <c r="J1" s="920"/>
      <c r="K1" s="920"/>
      <c r="L1" s="921"/>
    </row>
    <row r="2" spans="2:12" ht="11.25" customHeight="1" x14ac:dyDescent="0.25">
      <c r="B2" s="922"/>
      <c r="C2" s="923"/>
      <c r="D2" s="923"/>
      <c r="E2" s="923"/>
      <c r="F2" s="923"/>
      <c r="G2" s="923"/>
      <c r="H2" s="923"/>
      <c r="I2" s="923"/>
      <c r="J2" s="923"/>
      <c r="K2" s="923"/>
      <c r="L2" s="924"/>
    </row>
    <row r="3" spans="2:12" ht="24.95" customHeight="1" x14ac:dyDescent="0.25">
      <c r="B3" s="925" t="s">
        <v>434</v>
      </c>
      <c r="C3" s="926"/>
      <c r="D3" s="926"/>
      <c r="E3" s="927"/>
      <c r="F3" s="157">
        <v>43999</v>
      </c>
      <c r="G3" s="925" t="s">
        <v>435</v>
      </c>
      <c r="H3" s="926"/>
      <c r="I3" s="927"/>
      <c r="J3" s="988">
        <v>44006</v>
      </c>
      <c r="K3" s="926"/>
      <c r="L3" s="927"/>
    </row>
    <row r="4" spans="2:12" ht="24.95" customHeight="1" x14ac:dyDescent="0.25">
      <c r="B4" s="1081" t="s">
        <v>384</v>
      </c>
      <c r="C4" s="932"/>
      <c r="D4" s="932"/>
      <c r="E4" s="932"/>
      <c r="F4" s="932"/>
      <c r="G4" s="933"/>
      <c r="H4" s="1082" t="s">
        <v>709</v>
      </c>
      <c r="I4" s="1083"/>
      <c r="J4" s="164" t="s">
        <v>2</v>
      </c>
      <c r="K4" s="937" t="s">
        <v>0</v>
      </c>
      <c r="L4" s="938"/>
    </row>
    <row r="5" spans="2:12" ht="24.95" customHeight="1" x14ac:dyDescent="0.25">
      <c r="B5" s="158"/>
      <c r="C5" s="159"/>
      <c r="D5" s="159"/>
      <c r="E5" s="159"/>
      <c r="F5" s="159"/>
      <c r="G5" s="160"/>
      <c r="H5" s="1084" t="s">
        <v>710</v>
      </c>
      <c r="I5" s="1085"/>
      <c r="J5" s="164">
        <v>2</v>
      </c>
      <c r="K5" s="937" t="s">
        <v>436</v>
      </c>
      <c r="L5" s="938"/>
    </row>
    <row r="6" spans="2:12" ht="24.95" customHeight="1" thickBot="1" x14ac:dyDescent="0.3">
      <c r="B6" s="932" t="s">
        <v>799</v>
      </c>
      <c r="C6" s="932"/>
      <c r="D6" s="932"/>
      <c r="E6" s="932"/>
      <c r="F6" s="932"/>
      <c r="G6" s="932"/>
      <c r="H6" s="932"/>
      <c r="I6" s="932"/>
      <c r="J6" s="932"/>
      <c r="K6" s="932"/>
      <c r="L6" s="1086"/>
    </row>
    <row r="7" spans="2:12" x14ac:dyDescent="0.25">
      <c r="B7" s="954" t="s">
        <v>646</v>
      </c>
      <c r="C7" s="955"/>
      <c r="D7" s="955"/>
      <c r="E7" s="955"/>
      <c r="F7" s="955"/>
      <c r="G7" s="956"/>
      <c r="H7" s="954" t="s">
        <v>647</v>
      </c>
      <c r="I7" s="955"/>
      <c r="J7" s="955"/>
      <c r="K7" s="955"/>
      <c r="L7" s="956"/>
    </row>
    <row r="8" spans="2:12" x14ac:dyDescent="0.25">
      <c r="B8" s="939"/>
      <c r="C8" s="940"/>
      <c r="D8" s="940"/>
      <c r="E8" s="940"/>
      <c r="F8" s="940"/>
      <c r="G8" s="941"/>
      <c r="H8" s="939"/>
      <c r="I8" s="940"/>
      <c r="J8" s="940"/>
      <c r="K8" s="940"/>
      <c r="L8" s="941"/>
    </row>
    <row r="9" spans="2:12" x14ac:dyDescent="0.25">
      <c r="B9" s="939"/>
      <c r="C9" s="940"/>
      <c r="D9" s="940"/>
      <c r="E9" s="940"/>
      <c r="F9" s="940"/>
      <c r="G9" s="941"/>
      <c r="H9" s="939"/>
      <c r="I9" s="940"/>
      <c r="J9" s="940"/>
      <c r="K9" s="940"/>
      <c r="L9" s="941"/>
    </row>
    <row r="10" spans="2:12" x14ac:dyDescent="0.25">
      <c r="B10" s="939"/>
      <c r="C10" s="940"/>
      <c r="D10" s="940"/>
      <c r="E10" s="940"/>
      <c r="F10" s="940"/>
      <c r="G10" s="941"/>
      <c r="H10" s="939"/>
      <c r="I10" s="940"/>
      <c r="J10" s="940"/>
      <c r="K10" s="940"/>
      <c r="L10" s="941"/>
    </row>
    <row r="11" spans="2:12" x14ac:dyDescent="0.25">
      <c r="B11" s="939"/>
      <c r="C11" s="940"/>
      <c r="D11" s="940"/>
      <c r="E11" s="940"/>
      <c r="F11" s="940"/>
      <c r="G11" s="941"/>
      <c r="H11" s="939"/>
      <c r="I11" s="940"/>
      <c r="J11" s="940"/>
      <c r="K11" s="940"/>
      <c r="L11" s="941"/>
    </row>
    <row r="12" spans="2:12" x14ac:dyDescent="0.25">
      <c r="B12" s="939"/>
      <c r="C12" s="940"/>
      <c r="D12" s="940"/>
      <c r="E12" s="940"/>
      <c r="F12" s="940"/>
      <c r="G12" s="941"/>
      <c r="H12" s="939"/>
      <c r="I12" s="940"/>
      <c r="J12" s="940"/>
      <c r="K12" s="940"/>
      <c r="L12" s="941"/>
    </row>
    <row r="13" spans="2:12" x14ac:dyDescent="0.25">
      <c r="B13" s="939"/>
      <c r="C13" s="940"/>
      <c r="D13" s="940"/>
      <c r="E13" s="940"/>
      <c r="F13" s="940"/>
      <c r="G13" s="941"/>
      <c r="H13" s="939"/>
      <c r="I13" s="940"/>
      <c r="J13" s="940"/>
      <c r="K13" s="940"/>
      <c r="L13" s="941"/>
    </row>
    <row r="14" spans="2:12" x14ac:dyDescent="0.25">
      <c r="B14" s="939"/>
      <c r="C14" s="940"/>
      <c r="D14" s="940"/>
      <c r="E14" s="940"/>
      <c r="F14" s="940"/>
      <c r="G14" s="941"/>
      <c r="H14" s="939"/>
      <c r="I14" s="940"/>
      <c r="J14" s="940"/>
      <c r="K14" s="940"/>
      <c r="L14" s="941"/>
    </row>
    <row r="15" spans="2:12" x14ac:dyDescent="0.25">
      <c r="B15" s="939"/>
      <c r="C15" s="940"/>
      <c r="D15" s="940"/>
      <c r="E15" s="940"/>
      <c r="F15" s="940"/>
      <c r="G15" s="941"/>
      <c r="H15" s="939"/>
      <c r="I15" s="940"/>
      <c r="J15" s="940"/>
      <c r="K15" s="940"/>
      <c r="L15" s="941"/>
    </row>
    <row r="16" spans="2:12" x14ac:dyDescent="0.25">
      <c r="B16" s="939"/>
      <c r="C16" s="940"/>
      <c r="D16" s="940"/>
      <c r="E16" s="940"/>
      <c r="F16" s="940"/>
      <c r="G16" s="941"/>
      <c r="H16" s="939"/>
      <c r="I16" s="940"/>
      <c r="J16" s="940"/>
      <c r="K16" s="940"/>
      <c r="L16" s="941"/>
    </row>
    <row r="17" spans="2:12" x14ac:dyDescent="0.25">
      <c r="B17" s="939"/>
      <c r="C17" s="940"/>
      <c r="D17" s="940"/>
      <c r="E17" s="940"/>
      <c r="F17" s="940"/>
      <c r="G17" s="941"/>
      <c r="H17" s="939"/>
      <c r="I17" s="940"/>
      <c r="J17" s="940"/>
      <c r="K17" s="940"/>
      <c r="L17" s="941"/>
    </row>
    <row r="18" spans="2:12" x14ac:dyDescent="0.25">
      <c r="B18" s="939"/>
      <c r="C18" s="940"/>
      <c r="D18" s="940"/>
      <c r="E18" s="940"/>
      <c r="F18" s="940"/>
      <c r="G18" s="941"/>
      <c r="H18" s="939"/>
      <c r="I18" s="940"/>
      <c r="J18" s="940"/>
      <c r="K18" s="940"/>
      <c r="L18" s="941"/>
    </row>
    <row r="19" spans="2:12" x14ac:dyDescent="0.25">
      <c r="B19" s="939"/>
      <c r="C19" s="940"/>
      <c r="D19" s="940"/>
      <c r="E19" s="940"/>
      <c r="F19" s="940"/>
      <c r="G19" s="941"/>
      <c r="H19" s="939"/>
      <c r="I19" s="940"/>
      <c r="J19" s="940"/>
      <c r="K19" s="940"/>
      <c r="L19" s="941"/>
    </row>
    <row r="20" spans="2:12" x14ac:dyDescent="0.25">
      <c r="B20" s="939"/>
      <c r="C20" s="940"/>
      <c r="D20" s="940"/>
      <c r="E20" s="940"/>
      <c r="F20" s="940"/>
      <c r="G20" s="941"/>
      <c r="H20" s="939"/>
      <c r="I20" s="940"/>
      <c r="J20" s="940"/>
      <c r="K20" s="940"/>
      <c r="L20" s="941"/>
    </row>
    <row r="21" spans="2:12" ht="15" customHeight="1" x14ac:dyDescent="0.25">
      <c r="B21" s="1075">
        <v>1</v>
      </c>
      <c r="C21" s="1076"/>
      <c r="D21" s="1076"/>
      <c r="E21" s="1076"/>
      <c r="F21" s="1076"/>
      <c r="G21" s="1077"/>
      <c r="H21" s="1075">
        <v>2</v>
      </c>
      <c r="I21" s="1076"/>
      <c r="J21" s="1076"/>
      <c r="K21" s="1076"/>
      <c r="L21" s="1077"/>
    </row>
    <row r="22" spans="2:12" ht="15.75" thickBot="1" x14ac:dyDescent="0.3">
      <c r="B22" s="1078"/>
      <c r="C22" s="1079"/>
      <c r="D22" s="1079"/>
      <c r="E22" s="1079"/>
      <c r="F22" s="1079"/>
      <c r="G22" s="1080"/>
      <c r="H22" s="1078"/>
      <c r="I22" s="1079"/>
      <c r="J22" s="1079"/>
      <c r="K22" s="1079"/>
      <c r="L22" s="1080"/>
    </row>
    <row r="23" spans="2:12" x14ac:dyDescent="0.25">
      <c r="B23" s="954" t="s">
        <v>646</v>
      </c>
      <c r="C23" s="955"/>
      <c r="D23" s="955"/>
      <c r="E23" s="955"/>
      <c r="F23" s="955"/>
      <c r="G23" s="956"/>
      <c r="H23" s="954" t="s">
        <v>647</v>
      </c>
      <c r="I23" s="955"/>
      <c r="J23" s="955"/>
      <c r="K23" s="955"/>
      <c r="L23" s="956"/>
    </row>
    <row r="24" spans="2:12" x14ac:dyDescent="0.25">
      <c r="B24" s="939"/>
      <c r="C24" s="940"/>
      <c r="D24" s="940"/>
      <c r="E24" s="940"/>
      <c r="F24" s="940"/>
      <c r="G24" s="941"/>
      <c r="H24" s="939"/>
      <c r="I24" s="940"/>
      <c r="J24" s="940"/>
      <c r="K24" s="940"/>
      <c r="L24" s="941"/>
    </row>
    <row r="25" spans="2:12" x14ac:dyDescent="0.25">
      <c r="B25" s="939"/>
      <c r="C25" s="940"/>
      <c r="D25" s="940"/>
      <c r="E25" s="940"/>
      <c r="F25" s="940"/>
      <c r="G25" s="941"/>
      <c r="H25" s="939"/>
      <c r="I25" s="940"/>
      <c r="J25" s="940"/>
      <c r="K25" s="940"/>
      <c r="L25" s="941"/>
    </row>
    <row r="26" spans="2:12" x14ac:dyDescent="0.25">
      <c r="B26" s="939"/>
      <c r="C26" s="940"/>
      <c r="D26" s="940"/>
      <c r="E26" s="940"/>
      <c r="F26" s="940"/>
      <c r="G26" s="941"/>
      <c r="H26" s="939"/>
      <c r="I26" s="940"/>
      <c r="J26" s="940"/>
      <c r="K26" s="940"/>
      <c r="L26" s="941"/>
    </row>
    <row r="27" spans="2:12" x14ac:dyDescent="0.25">
      <c r="B27" s="939"/>
      <c r="C27" s="940"/>
      <c r="D27" s="940"/>
      <c r="E27" s="940"/>
      <c r="F27" s="940"/>
      <c r="G27" s="941"/>
      <c r="H27" s="939"/>
      <c r="I27" s="940"/>
      <c r="J27" s="940"/>
      <c r="K27" s="940"/>
      <c r="L27" s="941"/>
    </row>
    <row r="28" spans="2:12" x14ac:dyDescent="0.25">
      <c r="B28" s="939"/>
      <c r="C28" s="940"/>
      <c r="D28" s="940"/>
      <c r="E28" s="940"/>
      <c r="F28" s="940"/>
      <c r="G28" s="941"/>
      <c r="H28" s="939"/>
      <c r="I28" s="940"/>
      <c r="J28" s="940"/>
      <c r="K28" s="940"/>
      <c r="L28" s="941"/>
    </row>
    <row r="29" spans="2:12" x14ac:dyDescent="0.25">
      <c r="B29" s="939"/>
      <c r="C29" s="940"/>
      <c r="D29" s="940"/>
      <c r="E29" s="940"/>
      <c r="F29" s="940"/>
      <c r="G29" s="941"/>
      <c r="H29" s="939"/>
      <c r="I29" s="940"/>
      <c r="J29" s="940"/>
      <c r="K29" s="940"/>
      <c r="L29" s="941"/>
    </row>
    <row r="30" spans="2:12" x14ac:dyDescent="0.25">
      <c r="B30" s="939"/>
      <c r="C30" s="940"/>
      <c r="D30" s="940"/>
      <c r="E30" s="940"/>
      <c r="F30" s="940"/>
      <c r="G30" s="941"/>
      <c r="H30" s="939"/>
      <c r="I30" s="940"/>
      <c r="J30" s="940"/>
      <c r="K30" s="940"/>
      <c r="L30" s="941"/>
    </row>
    <row r="31" spans="2:12" x14ac:dyDescent="0.25">
      <c r="B31" s="939"/>
      <c r="C31" s="940"/>
      <c r="D31" s="940"/>
      <c r="E31" s="940"/>
      <c r="F31" s="940"/>
      <c r="G31" s="941"/>
      <c r="H31" s="939"/>
      <c r="I31" s="940"/>
      <c r="J31" s="940"/>
      <c r="K31" s="940"/>
      <c r="L31" s="941"/>
    </row>
    <row r="32" spans="2:12" x14ac:dyDescent="0.25">
      <c r="B32" s="939"/>
      <c r="C32" s="940"/>
      <c r="D32" s="940"/>
      <c r="E32" s="940"/>
      <c r="F32" s="940"/>
      <c r="G32" s="941"/>
      <c r="H32" s="939"/>
      <c r="I32" s="940"/>
      <c r="J32" s="940"/>
      <c r="K32" s="940"/>
      <c r="L32" s="941"/>
    </row>
    <row r="33" spans="2:12" x14ac:dyDescent="0.25">
      <c r="B33" s="939"/>
      <c r="C33" s="940"/>
      <c r="D33" s="940"/>
      <c r="E33" s="940"/>
      <c r="F33" s="940"/>
      <c r="G33" s="941"/>
      <c r="H33" s="939"/>
      <c r="I33" s="940"/>
      <c r="J33" s="940"/>
      <c r="K33" s="940"/>
      <c r="L33" s="941"/>
    </row>
    <row r="34" spans="2:12" x14ac:dyDescent="0.25">
      <c r="B34" s="939"/>
      <c r="C34" s="940"/>
      <c r="D34" s="940"/>
      <c r="E34" s="940"/>
      <c r="F34" s="940"/>
      <c r="G34" s="941"/>
      <c r="H34" s="939"/>
      <c r="I34" s="940"/>
      <c r="J34" s="940"/>
      <c r="K34" s="940"/>
      <c r="L34" s="941"/>
    </row>
    <row r="35" spans="2:12" x14ac:dyDescent="0.25">
      <c r="B35" s="939"/>
      <c r="C35" s="940"/>
      <c r="D35" s="940"/>
      <c r="E35" s="940"/>
      <c r="F35" s="940"/>
      <c r="G35" s="941"/>
      <c r="H35" s="939"/>
      <c r="I35" s="940"/>
      <c r="J35" s="940"/>
      <c r="K35" s="940"/>
      <c r="L35" s="941"/>
    </row>
    <row r="36" spans="2:12" x14ac:dyDescent="0.25">
      <c r="B36" s="939"/>
      <c r="C36" s="940"/>
      <c r="D36" s="940"/>
      <c r="E36" s="940"/>
      <c r="F36" s="940"/>
      <c r="G36" s="941"/>
      <c r="H36" s="939"/>
      <c r="I36" s="940"/>
      <c r="J36" s="940"/>
      <c r="K36" s="940"/>
      <c r="L36" s="941"/>
    </row>
    <row r="37" spans="2:12" ht="15" customHeight="1" x14ac:dyDescent="0.25">
      <c r="B37" s="1075">
        <v>3</v>
      </c>
      <c r="C37" s="1076"/>
      <c r="D37" s="1076"/>
      <c r="E37" s="1076"/>
      <c r="F37" s="1076"/>
      <c r="G37" s="1077"/>
      <c r="H37" s="1075">
        <v>4</v>
      </c>
      <c r="I37" s="1076"/>
      <c r="J37" s="1076"/>
      <c r="K37" s="1076"/>
      <c r="L37" s="1077"/>
    </row>
    <row r="38" spans="2:12" ht="15.75" thickBot="1" x14ac:dyDescent="0.3">
      <c r="B38" s="1078"/>
      <c r="C38" s="1079"/>
      <c r="D38" s="1079"/>
      <c r="E38" s="1079"/>
      <c r="F38" s="1079"/>
      <c r="G38" s="1080"/>
      <c r="H38" s="1078"/>
      <c r="I38" s="1079"/>
      <c r="J38" s="1079"/>
      <c r="K38" s="1079"/>
      <c r="L38" s="1080"/>
    </row>
    <row r="39" spans="2:12" ht="108.75" customHeight="1" thickBot="1" x14ac:dyDescent="0.3">
      <c r="B39" s="1090" t="s">
        <v>1091</v>
      </c>
      <c r="C39" s="1091"/>
      <c r="D39" s="1091"/>
      <c r="E39" s="1091"/>
      <c r="F39" s="1091"/>
      <c r="G39" s="1091"/>
      <c r="H39" s="1091"/>
      <c r="I39" s="1091"/>
      <c r="J39" s="1091"/>
      <c r="K39" s="1091"/>
      <c r="L39" s="1092"/>
    </row>
    <row r="40" spans="2:12" x14ac:dyDescent="0.25">
      <c r="B40" s="954" t="s">
        <v>646</v>
      </c>
      <c r="C40" s="955"/>
      <c r="D40" s="955"/>
      <c r="E40" s="955"/>
      <c r="F40" s="955"/>
      <c r="G40" s="956"/>
      <c r="H40" s="954" t="s">
        <v>647</v>
      </c>
      <c r="I40" s="955"/>
      <c r="J40" s="955"/>
      <c r="K40" s="955"/>
      <c r="L40" s="956"/>
    </row>
    <row r="41" spans="2:12" x14ac:dyDescent="0.25">
      <c r="B41" s="939"/>
      <c r="C41" s="940"/>
      <c r="D41" s="940"/>
      <c r="E41" s="940"/>
      <c r="F41" s="940"/>
      <c r="G41" s="941"/>
      <c r="H41" s="939"/>
      <c r="I41" s="940"/>
      <c r="J41" s="940"/>
      <c r="K41" s="940"/>
      <c r="L41" s="941"/>
    </row>
    <row r="42" spans="2:12" x14ac:dyDescent="0.25">
      <c r="B42" s="939"/>
      <c r="C42" s="940"/>
      <c r="D42" s="940"/>
      <c r="E42" s="940"/>
      <c r="F42" s="940"/>
      <c r="G42" s="941"/>
      <c r="H42" s="939"/>
      <c r="I42" s="940"/>
      <c r="J42" s="940"/>
      <c r="K42" s="940"/>
      <c r="L42" s="941"/>
    </row>
    <row r="43" spans="2:12" x14ac:dyDescent="0.25">
      <c r="B43" s="939"/>
      <c r="C43" s="940"/>
      <c r="D43" s="940"/>
      <c r="E43" s="940"/>
      <c r="F43" s="940"/>
      <c r="G43" s="941"/>
      <c r="H43" s="939"/>
      <c r="I43" s="940"/>
      <c r="J43" s="940"/>
      <c r="K43" s="940"/>
      <c r="L43" s="941"/>
    </row>
    <row r="44" spans="2:12" x14ac:dyDescent="0.25">
      <c r="B44" s="939"/>
      <c r="C44" s="940"/>
      <c r="D44" s="940"/>
      <c r="E44" s="940"/>
      <c r="F44" s="940"/>
      <c r="G44" s="941"/>
      <c r="H44" s="939"/>
      <c r="I44" s="940"/>
      <c r="J44" s="940"/>
      <c r="K44" s="940"/>
      <c r="L44" s="941"/>
    </row>
    <row r="45" spans="2:12" x14ac:dyDescent="0.25">
      <c r="B45" s="939"/>
      <c r="C45" s="940"/>
      <c r="D45" s="940"/>
      <c r="E45" s="940"/>
      <c r="F45" s="940"/>
      <c r="G45" s="941"/>
      <c r="H45" s="939"/>
      <c r="I45" s="940"/>
      <c r="J45" s="940"/>
      <c r="K45" s="940"/>
      <c r="L45" s="941"/>
    </row>
    <row r="46" spans="2:12" x14ac:dyDescent="0.25">
      <c r="B46" s="939"/>
      <c r="C46" s="940"/>
      <c r="D46" s="940"/>
      <c r="E46" s="940"/>
      <c r="F46" s="940"/>
      <c r="G46" s="941"/>
      <c r="H46" s="939"/>
      <c r="I46" s="940"/>
      <c r="J46" s="940"/>
      <c r="K46" s="940"/>
      <c r="L46" s="941"/>
    </row>
    <row r="47" spans="2:12" x14ac:dyDescent="0.25">
      <c r="B47" s="939"/>
      <c r="C47" s="940"/>
      <c r="D47" s="940"/>
      <c r="E47" s="940"/>
      <c r="F47" s="940"/>
      <c r="G47" s="941"/>
      <c r="H47" s="939"/>
      <c r="I47" s="940"/>
      <c r="J47" s="940"/>
      <c r="K47" s="940"/>
      <c r="L47" s="941"/>
    </row>
    <row r="48" spans="2:12" x14ac:dyDescent="0.25">
      <c r="B48" s="939"/>
      <c r="C48" s="940"/>
      <c r="D48" s="940"/>
      <c r="E48" s="940"/>
      <c r="F48" s="940"/>
      <c r="G48" s="941"/>
      <c r="H48" s="939"/>
      <c r="I48" s="940"/>
      <c r="J48" s="940"/>
      <c r="K48" s="940"/>
      <c r="L48" s="941"/>
    </row>
    <row r="49" spans="2:12" x14ac:dyDescent="0.25">
      <c r="B49" s="939"/>
      <c r="C49" s="940"/>
      <c r="D49" s="940"/>
      <c r="E49" s="940"/>
      <c r="F49" s="940"/>
      <c r="G49" s="941"/>
      <c r="H49" s="939"/>
      <c r="I49" s="940"/>
      <c r="J49" s="940"/>
      <c r="K49" s="940"/>
      <c r="L49" s="941"/>
    </row>
    <row r="50" spans="2:12" x14ac:dyDescent="0.25">
      <c r="B50" s="939"/>
      <c r="C50" s="940"/>
      <c r="D50" s="940"/>
      <c r="E50" s="940"/>
      <c r="F50" s="940"/>
      <c r="G50" s="941"/>
      <c r="H50" s="939"/>
      <c r="I50" s="940"/>
      <c r="J50" s="940"/>
      <c r="K50" s="940"/>
      <c r="L50" s="941"/>
    </row>
    <row r="51" spans="2:12" x14ac:dyDescent="0.25">
      <c r="B51" s="939"/>
      <c r="C51" s="940"/>
      <c r="D51" s="940"/>
      <c r="E51" s="940"/>
      <c r="F51" s="940"/>
      <c r="G51" s="941"/>
      <c r="H51" s="939"/>
      <c r="I51" s="940"/>
      <c r="J51" s="940"/>
      <c r="K51" s="940"/>
      <c r="L51" s="941"/>
    </row>
    <row r="52" spans="2:12" x14ac:dyDescent="0.25">
      <c r="B52" s="939"/>
      <c r="C52" s="940"/>
      <c r="D52" s="940"/>
      <c r="E52" s="940"/>
      <c r="F52" s="940"/>
      <c r="G52" s="941"/>
      <c r="H52" s="939"/>
      <c r="I52" s="940"/>
      <c r="J52" s="940"/>
      <c r="K52" s="940"/>
      <c r="L52" s="941"/>
    </row>
    <row r="53" spans="2:12" x14ac:dyDescent="0.25">
      <c r="B53" s="939"/>
      <c r="C53" s="940"/>
      <c r="D53" s="940"/>
      <c r="E53" s="940"/>
      <c r="F53" s="940"/>
      <c r="G53" s="941"/>
      <c r="H53" s="939"/>
      <c r="I53" s="940"/>
      <c r="J53" s="940"/>
      <c r="K53" s="940"/>
      <c r="L53" s="941"/>
    </row>
    <row r="54" spans="2:12" ht="15" customHeight="1" x14ac:dyDescent="0.25">
      <c r="B54" s="1075">
        <v>5</v>
      </c>
      <c r="C54" s="1076"/>
      <c r="D54" s="1076"/>
      <c r="E54" s="1076"/>
      <c r="F54" s="1076"/>
      <c r="G54" s="1077"/>
      <c r="H54" s="1075">
        <v>6</v>
      </c>
      <c r="I54" s="1076"/>
      <c r="J54" s="1076"/>
      <c r="K54" s="1076"/>
      <c r="L54" s="1077"/>
    </row>
    <row r="55" spans="2:12" ht="15.75" thickBot="1" x14ac:dyDescent="0.3">
      <c r="B55" s="1078"/>
      <c r="C55" s="1079"/>
      <c r="D55" s="1079"/>
      <c r="E55" s="1079"/>
      <c r="F55" s="1079"/>
      <c r="G55" s="1080"/>
      <c r="H55" s="1078"/>
      <c r="I55" s="1079"/>
      <c r="J55" s="1079"/>
      <c r="K55" s="1079"/>
      <c r="L55" s="1080"/>
    </row>
    <row r="56" spans="2:12" x14ac:dyDescent="0.25">
      <c r="B56" s="954" t="s">
        <v>646</v>
      </c>
      <c r="C56" s="955"/>
      <c r="D56" s="955"/>
      <c r="E56" s="955"/>
      <c r="F56" s="955"/>
      <c r="G56" s="956"/>
      <c r="H56" s="954" t="s">
        <v>647</v>
      </c>
      <c r="I56" s="955"/>
      <c r="J56" s="955"/>
      <c r="K56" s="955"/>
      <c r="L56" s="956"/>
    </row>
    <row r="57" spans="2:12" x14ac:dyDescent="0.25">
      <c r="B57" s="939"/>
      <c r="C57" s="940"/>
      <c r="D57" s="940"/>
      <c r="E57" s="940"/>
      <c r="F57" s="940"/>
      <c r="G57" s="941"/>
      <c r="H57" s="939"/>
      <c r="I57" s="940"/>
      <c r="J57" s="940"/>
      <c r="K57" s="940"/>
      <c r="L57" s="941"/>
    </row>
    <row r="58" spans="2:12" x14ac:dyDescent="0.25">
      <c r="B58" s="939"/>
      <c r="C58" s="940"/>
      <c r="D58" s="940"/>
      <c r="E58" s="940"/>
      <c r="F58" s="940"/>
      <c r="G58" s="941"/>
      <c r="H58" s="939"/>
      <c r="I58" s="940"/>
      <c r="J58" s="940"/>
      <c r="K58" s="940"/>
      <c r="L58" s="941"/>
    </row>
    <row r="59" spans="2:12" x14ac:dyDescent="0.25">
      <c r="B59" s="939"/>
      <c r="C59" s="940"/>
      <c r="D59" s="940"/>
      <c r="E59" s="940"/>
      <c r="F59" s="940"/>
      <c r="G59" s="941"/>
      <c r="H59" s="939"/>
      <c r="I59" s="940"/>
      <c r="J59" s="940"/>
      <c r="K59" s="940"/>
      <c r="L59" s="941"/>
    </row>
    <row r="60" spans="2:12" x14ac:dyDescent="0.25">
      <c r="B60" s="939"/>
      <c r="C60" s="940"/>
      <c r="D60" s="940"/>
      <c r="E60" s="940"/>
      <c r="F60" s="940"/>
      <c r="G60" s="941"/>
      <c r="H60" s="939"/>
      <c r="I60" s="940"/>
      <c r="J60" s="940"/>
      <c r="K60" s="940"/>
      <c r="L60" s="941"/>
    </row>
    <row r="61" spans="2:12" x14ac:dyDescent="0.25">
      <c r="B61" s="939"/>
      <c r="C61" s="940"/>
      <c r="D61" s="940"/>
      <c r="E61" s="940"/>
      <c r="F61" s="940"/>
      <c r="G61" s="941"/>
      <c r="H61" s="939"/>
      <c r="I61" s="940"/>
      <c r="J61" s="940"/>
      <c r="K61" s="940"/>
      <c r="L61" s="941"/>
    </row>
    <row r="62" spans="2:12" x14ac:dyDescent="0.25">
      <c r="B62" s="939"/>
      <c r="C62" s="940"/>
      <c r="D62" s="940"/>
      <c r="E62" s="940"/>
      <c r="F62" s="940"/>
      <c r="G62" s="941"/>
      <c r="H62" s="939"/>
      <c r="I62" s="940"/>
      <c r="J62" s="940"/>
      <c r="K62" s="940"/>
      <c r="L62" s="941"/>
    </row>
    <row r="63" spans="2:12" x14ac:dyDescent="0.25">
      <c r="B63" s="939"/>
      <c r="C63" s="940"/>
      <c r="D63" s="940"/>
      <c r="E63" s="940"/>
      <c r="F63" s="940"/>
      <c r="G63" s="941"/>
      <c r="H63" s="939"/>
      <c r="I63" s="940"/>
      <c r="J63" s="940"/>
      <c r="K63" s="940"/>
      <c r="L63" s="941"/>
    </row>
    <row r="64" spans="2:12" x14ac:dyDescent="0.25">
      <c r="B64" s="939"/>
      <c r="C64" s="940"/>
      <c r="D64" s="940"/>
      <c r="E64" s="940"/>
      <c r="F64" s="940"/>
      <c r="G64" s="941"/>
      <c r="H64" s="939"/>
      <c r="I64" s="940"/>
      <c r="J64" s="940"/>
      <c r="K64" s="940"/>
      <c r="L64" s="941"/>
    </row>
    <row r="65" spans="2:12" x14ac:dyDescent="0.25">
      <c r="B65" s="939"/>
      <c r="C65" s="940"/>
      <c r="D65" s="940"/>
      <c r="E65" s="940"/>
      <c r="F65" s="940"/>
      <c r="G65" s="941"/>
      <c r="H65" s="939"/>
      <c r="I65" s="940"/>
      <c r="J65" s="940"/>
      <c r="K65" s="940"/>
      <c r="L65" s="941"/>
    </row>
    <row r="66" spans="2:12" x14ac:dyDescent="0.25">
      <c r="B66" s="939"/>
      <c r="C66" s="940"/>
      <c r="D66" s="940"/>
      <c r="E66" s="940"/>
      <c r="F66" s="940"/>
      <c r="G66" s="941"/>
      <c r="H66" s="939"/>
      <c r="I66" s="940"/>
      <c r="J66" s="940"/>
      <c r="K66" s="940"/>
      <c r="L66" s="941"/>
    </row>
    <row r="67" spans="2:12" x14ac:dyDescent="0.25">
      <c r="B67" s="939"/>
      <c r="C67" s="940"/>
      <c r="D67" s="940"/>
      <c r="E67" s="940"/>
      <c r="F67" s="940"/>
      <c r="G67" s="941"/>
      <c r="H67" s="939"/>
      <c r="I67" s="940"/>
      <c r="J67" s="940"/>
      <c r="K67" s="940"/>
      <c r="L67" s="941"/>
    </row>
    <row r="68" spans="2:12" x14ac:dyDescent="0.25">
      <c r="B68" s="939"/>
      <c r="C68" s="940"/>
      <c r="D68" s="940"/>
      <c r="E68" s="940"/>
      <c r="F68" s="940"/>
      <c r="G68" s="941"/>
      <c r="H68" s="939"/>
      <c r="I68" s="940"/>
      <c r="J68" s="940"/>
      <c r="K68" s="940"/>
      <c r="L68" s="941"/>
    </row>
    <row r="69" spans="2:12" x14ac:dyDescent="0.25">
      <c r="B69" s="939"/>
      <c r="C69" s="940"/>
      <c r="D69" s="940"/>
      <c r="E69" s="940"/>
      <c r="F69" s="940"/>
      <c r="G69" s="941"/>
      <c r="H69" s="939"/>
      <c r="I69" s="940"/>
      <c r="J69" s="940"/>
      <c r="K69" s="940"/>
      <c r="L69" s="941"/>
    </row>
    <row r="70" spans="2:12" ht="15" customHeight="1" x14ac:dyDescent="0.25">
      <c r="B70" s="1075">
        <v>7</v>
      </c>
      <c r="C70" s="1076"/>
      <c r="D70" s="1076"/>
      <c r="E70" s="1076"/>
      <c r="F70" s="1076"/>
      <c r="G70" s="1077"/>
      <c r="H70" s="1075">
        <v>8</v>
      </c>
      <c r="I70" s="1076"/>
      <c r="J70" s="1076"/>
      <c r="K70" s="1076"/>
      <c r="L70" s="1077"/>
    </row>
    <row r="71" spans="2:12" ht="15.75" thickBot="1" x14ac:dyDescent="0.3">
      <c r="B71" s="1078"/>
      <c r="C71" s="1079"/>
      <c r="D71" s="1079"/>
      <c r="E71" s="1079"/>
      <c r="F71" s="1079"/>
      <c r="G71" s="1080"/>
      <c r="H71" s="1078"/>
      <c r="I71" s="1079"/>
      <c r="J71" s="1079"/>
      <c r="K71" s="1079"/>
      <c r="L71" s="1080"/>
    </row>
    <row r="72" spans="2:12" ht="57.75" customHeight="1" thickBot="1" x14ac:dyDescent="0.3">
      <c r="B72" s="1090" t="s">
        <v>1092</v>
      </c>
      <c r="C72" s="1091"/>
      <c r="D72" s="1091"/>
      <c r="E72" s="1091"/>
      <c r="F72" s="1091"/>
      <c r="G72" s="1091"/>
      <c r="H72" s="1091"/>
      <c r="I72" s="1091"/>
      <c r="J72" s="1091"/>
      <c r="K72" s="1091"/>
      <c r="L72" s="1092"/>
    </row>
    <row r="73" spans="2:12" x14ac:dyDescent="0.25">
      <c r="B73" s="954" t="s">
        <v>1093</v>
      </c>
      <c r="C73" s="955"/>
      <c r="D73" s="955"/>
      <c r="E73" s="955"/>
      <c r="F73" s="955"/>
      <c r="G73" s="956"/>
      <c r="H73" s="954" t="s">
        <v>647</v>
      </c>
      <c r="I73" s="955"/>
      <c r="J73" s="955"/>
      <c r="K73" s="955"/>
      <c r="L73" s="956"/>
    </row>
    <row r="74" spans="2:12" x14ac:dyDescent="0.25">
      <c r="B74" s="939"/>
      <c r="C74" s="940"/>
      <c r="D74" s="940"/>
      <c r="E74" s="940"/>
      <c r="F74" s="940"/>
      <c r="G74" s="941"/>
      <c r="H74" s="939"/>
      <c r="I74" s="940"/>
      <c r="J74" s="940"/>
      <c r="K74" s="940"/>
      <c r="L74" s="941"/>
    </row>
    <row r="75" spans="2:12" x14ac:dyDescent="0.25">
      <c r="B75" s="939"/>
      <c r="C75" s="940"/>
      <c r="D75" s="940"/>
      <c r="E75" s="940"/>
      <c r="F75" s="940"/>
      <c r="G75" s="941"/>
      <c r="H75" s="939"/>
      <c r="I75" s="940"/>
      <c r="J75" s="940"/>
      <c r="K75" s="940"/>
      <c r="L75" s="941"/>
    </row>
    <row r="76" spans="2:12" x14ac:dyDescent="0.25">
      <c r="B76" s="939"/>
      <c r="C76" s="940"/>
      <c r="D76" s="940"/>
      <c r="E76" s="940"/>
      <c r="F76" s="940"/>
      <c r="G76" s="941"/>
      <c r="H76" s="939"/>
      <c r="I76" s="940"/>
      <c r="J76" s="940"/>
      <c r="K76" s="940"/>
      <c r="L76" s="941"/>
    </row>
    <row r="77" spans="2:12" x14ac:dyDescent="0.25">
      <c r="B77" s="939"/>
      <c r="C77" s="940"/>
      <c r="D77" s="940"/>
      <c r="E77" s="940"/>
      <c r="F77" s="940"/>
      <c r="G77" s="941"/>
      <c r="H77" s="939"/>
      <c r="I77" s="940"/>
      <c r="J77" s="940"/>
      <c r="K77" s="940"/>
      <c r="L77" s="941"/>
    </row>
    <row r="78" spans="2:12" x14ac:dyDescent="0.25">
      <c r="B78" s="939"/>
      <c r="C78" s="940"/>
      <c r="D78" s="940"/>
      <c r="E78" s="940"/>
      <c r="F78" s="940"/>
      <c r="G78" s="941"/>
      <c r="H78" s="939"/>
      <c r="I78" s="940"/>
      <c r="J78" s="940"/>
      <c r="K78" s="940"/>
      <c r="L78" s="941"/>
    </row>
    <row r="79" spans="2:12" x14ac:dyDescent="0.25">
      <c r="B79" s="939"/>
      <c r="C79" s="940"/>
      <c r="D79" s="940"/>
      <c r="E79" s="940"/>
      <c r="F79" s="940"/>
      <c r="G79" s="941"/>
      <c r="H79" s="939"/>
      <c r="I79" s="940"/>
      <c r="J79" s="940"/>
      <c r="K79" s="940"/>
      <c r="L79" s="941"/>
    </row>
    <row r="80" spans="2:12" x14ac:dyDescent="0.25">
      <c r="B80" s="939"/>
      <c r="C80" s="940"/>
      <c r="D80" s="940"/>
      <c r="E80" s="940"/>
      <c r="F80" s="940"/>
      <c r="G80" s="941"/>
      <c r="H80" s="939"/>
      <c r="I80" s="940"/>
      <c r="J80" s="940"/>
      <c r="K80" s="940"/>
      <c r="L80" s="941"/>
    </row>
    <row r="81" spans="2:12" x14ac:dyDescent="0.25">
      <c r="B81" s="939"/>
      <c r="C81" s="940"/>
      <c r="D81" s="940"/>
      <c r="E81" s="940"/>
      <c r="F81" s="940"/>
      <c r="G81" s="941"/>
      <c r="H81" s="939"/>
      <c r="I81" s="940"/>
      <c r="J81" s="940"/>
      <c r="K81" s="940"/>
      <c r="L81" s="941"/>
    </row>
    <row r="82" spans="2:12" x14ac:dyDescent="0.25">
      <c r="B82" s="939"/>
      <c r="C82" s="940"/>
      <c r="D82" s="940"/>
      <c r="E82" s="940"/>
      <c r="F82" s="940"/>
      <c r="G82" s="941"/>
      <c r="H82" s="939"/>
      <c r="I82" s="940"/>
      <c r="J82" s="940"/>
      <c r="K82" s="940"/>
      <c r="L82" s="941"/>
    </row>
    <row r="83" spans="2:12" x14ac:dyDescent="0.25">
      <c r="B83" s="939"/>
      <c r="C83" s="940"/>
      <c r="D83" s="940"/>
      <c r="E83" s="940"/>
      <c r="F83" s="940"/>
      <c r="G83" s="941"/>
      <c r="H83" s="939"/>
      <c r="I83" s="940"/>
      <c r="J83" s="940"/>
      <c r="K83" s="940"/>
      <c r="L83" s="941"/>
    </row>
    <row r="84" spans="2:12" x14ac:dyDescent="0.25">
      <c r="B84" s="939"/>
      <c r="C84" s="940"/>
      <c r="D84" s="940"/>
      <c r="E84" s="940"/>
      <c r="F84" s="940"/>
      <c r="G84" s="941"/>
      <c r="H84" s="939"/>
      <c r="I84" s="940"/>
      <c r="J84" s="940"/>
      <c r="K84" s="940"/>
      <c r="L84" s="941"/>
    </row>
    <row r="85" spans="2:12" x14ac:dyDescent="0.25">
      <c r="B85" s="939"/>
      <c r="C85" s="940"/>
      <c r="D85" s="940"/>
      <c r="E85" s="940"/>
      <c r="F85" s="940"/>
      <c r="G85" s="941"/>
      <c r="H85" s="939"/>
      <c r="I85" s="940"/>
      <c r="J85" s="940"/>
      <c r="K85" s="940"/>
      <c r="L85" s="941"/>
    </row>
    <row r="86" spans="2:12" x14ac:dyDescent="0.25">
      <c r="B86" s="939"/>
      <c r="C86" s="940"/>
      <c r="D86" s="940"/>
      <c r="E86" s="940"/>
      <c r="F86" s="940"/>
      <c r="G86" s="941"/>
      <c r="H86" s="939"/>
      <c r="I86" s="940"/>
      <c r="J86" s="940"/>
      <c r="K86" s="940"/>
      <c r="L86" s="941"/>
    </row>
    <row r="87" spans="2:12" ht="15" customHeight="1" x14ac:dyDescent="0.25">
      <c r="B87" s="1075">
        <v>9</v>
      </c>
      <c r="C87" s="1076"/>
      <c r="D87" s="1076"/>
      <c r="E87" s="1076"/>
      <c r="F87" s="1076"/>
      <c r="G87" s="1077"/>
      <c r="H87" s="1075">
        <v>10</v>
      </c>
      <c r="I87" s="1076"/>
      <c r="J87" s="1076"/>
      <c r="K87" s="1076"/>
      <c r="L87" s="1077"/>
    </row>
    <row r="88" spans="2:12" ht="15.75" thickBot="1" x14ac:dyDescent="0.3">
      <c r="B88" s="1078"/>
      <c r="C88" s="1079"/>
      <c r="D88" s="1079"/>
      <c r="E88" s="1079"/>
      <c r="F88" s="1079"/>
      <c r="G88" s="1080"/>
      <c r="H88" s="1078"/>
      <c r="I88" s="1079"/>
      <c r="J88" s="1079"/>
      <c r="K88" s="1079"/>
      <c r="L88" s="1080"/>
    </row>
    <row r="89" spans="2:12" ht="55.5" customHeight="1" thickBot="1" x14ac:dyDescent="0.3">
      <c r="B89" s="1090" t="s">
        <v>1094</v>
      </c>
      <c r="C89" s="1091"/>
      <c r="D89" s="1091"/>
      <c r="E89" s="1091"/>
      <c r="F89" s="1091"/>
      <c r="G89" s="1091"/>
      <c r="H89" s="1091"/>
      <c r="I89" s="1091"/>
      <c r="J89" s="1091"/>
      <c r="K89" s="1091"/>
      <c r="L89" s="1092"/>
    </row>
    <row r="90" spans="2:12" x14ac:dyDescent="0.25">
      <c r="B90" s="954" t="s">
        <v>646</v>
      </c>
      <c r="C90" s="955"/>
      <c r="D90" s="955"/>
      <c r="E90" s="955"/>
      <c r="F90" s="955"/>
      <c r="G90" s="956"/>
      <c r="H90" s="954" t="s">
        <v>647</v>
      </c>
      <c r="I90" s="955"/>
      <c r="J90" s="955"/>
      <c r="K90" s="955"/>
      <c r="L90" s="956"/>
    </row>
    <row r="91" spans="2:12" x14ac:dyDescent="0.25">
      <c r="B91" s="939"/>
      <c r="C91" s="940"/>
      <c r="D91" s="940"/>
      <c r="E91" s="940"/>
      <c r="F91" s="940"/>
      <c r="G91" s="941"/>
      <c r="H91" s="939"/>
      <c r="I91" s="940"/>
      <c r="J91" s="940"/>
      <c r="K91" s="940"/>
      <c r="L91" s="941"/>
    </row>
    <row r="92" spans="2:12" x14ac:dyDescent="0.25">
      <c r="B92" s="939"/>
      <c r="C92" s="940"/>
      <c r="D92" s="940"/>
      <c r="E92" s="940"/>
      <c r="F92" s="940"/>
      <c r="G92" s="941"/>
      <c r="H92" s="939"/>
      <c r="I92" s="940"/>
      <c r="J92" s="940"/>
      <c r="K92" s="940"/>
      <c r="L92" s="941"/>
    </row>
    <row r="93" spans="2:12" x14ac:dyDescent="0.25">
      <c r="B93" s="939"/>
      <c r="C93" s="940"/>
      <c r="D93" s="940"/>
      <c r="E93" s="940"/>
      <c r="F93" s="940"/>
      <c r="G93" s="941"/>
      <c r="H93" s="939"/>
      <c r="I93" s="940"/>
      <c r="J93" s="940"/>
      <c r="K93" s="940"/>
      <c r="L93" s="941"/>
    </row>
    <row r="94" spans="2:12" x14ac:dyDescent="0.25">
      <c r="B94" s="939"/>
      <c r="C94" s="940"/>
      <c r="D94" s="940"/>
      <c r="E94" s="940"/>
      <c r="F94" s="940"/>
      <c r="G94" s="941"/>
      <c r="H94" s="939"/>
      <c r="I94" s="940"/>
      <c r="J94" s="940"/>
      <c r="K94" s="940"/>
      <c r="L94" s="941"/>
    </row>
    <row r="95" spans="2:12" x14ac:dyDescent="0.25">
      <c r="B95" s="939"/>
      <c r="C95" s="940"/>
      <c r="D95" s="940"/>
      <c r="E95" s="940"/>
      <c r="F95" s="940"/>
      <c r="G95" s="941"/>
      <c r="H95" s="939"/>
      <c r="I95" s="940"/>
      <c r="J95" s="940"/>
      <c r="K95" s="940"/>
      <c r="L95" s="941"/>
    </row>
    <row r="96" spans="2:12" x14ac:dyDescent="0.25">
      <c r="B96" s="939"/>
      <c r="C96" s="940"/>
      <c r="D96" s="940"/>
      <c r="E96" s="940"/>
      <c r="F96" s="940"/>
      <c r="G96" s="941"/>
      <c r="H96" s="939"/>
      <c r="I96" s="940"/>
      <c r="J96" s="940"/>
      <c r="K96" s="940"/>
      <c r="L96" s="941"/>
    </row>
    <row r="97" spans="2:12" x14ac:dyDescent="0.25">
      <c r="B97" s="939"/>
      <c r="C97" s="940"/>
      <c r="D97" s="940"/>
      <c r="E97" s="940"/>
      <c r="F97" s="940"/>
      <c r="G97" s="941"/>
      <c r="H97" s="939"/>
      <c r="I97" s="940"/>
      <c r="J97" s="940"/>
      <c r="K97" s="940"/>
      <c r="L97" s="941"/>
    </row>
    <row r="98" spans="2:12" x14ac:dyDescent="0.25">
      <c r="B98" s="939"/>
      <c r="C98" s="940"/>
      <c r="D98" s="940"/>
      <c r="E98" s="940"/>
      <c r="F98" s="940"/>
      <c r="G98" s="941"/>
      <c r="H98" s="939"/>
      <c r="I98" s="940"/>
      <c r="J98" s="940"/>
      <c r="K98" s="940"/>
      <c r="L98" s="941"/>
    </row>
    <row r="99" spans="2:12" x14ac:dyDescent="0.25">
      <c r="B99" s="939"/>
      <c r="C99" s="940"/>
      <c r="D99" s="940"/>
      <c r="E99" s="940"/>
      <c r="F99" s="940"/>
      <c r="G99" s="941"/>
      <c r="H99" s="939"/>
      <c r="I99" s="940"/>
      <c r="J99" s="940"/>
      <c r="K99" s="940"/>
      <c r="L99" s="941"/>
    </row>
    <row r="100" spans="2:12" x14ac:dyDescent="0.25">
      <c r="B100" s="939"/>
      <c r="C100" s="940"/>
      <c r="D100" s="940"/>
      <c r="E100" s="940"/>
      <c r="F100" s="940"/>
      <c r="G100" s="941"/>
      <c r="H100" s="939"/>
      <c r="I100" s="940"/>
      <c r="J100" s="940"/>
      <c r="K100" s="940"/>
      <c r="L100" s="941"/>
    </row>
    <row r="101" spans="2:12" x14ac:dyDescent="0.25">
      <c r="B101" s="939"/>
      <c r="C101" s="940"/>
      <c r="D101" s="940"/>
      <c r="E101" s="940"/>
      <c r="F101" s="940"/>
      <c r="G101" s="941"/>
      <c r="H101" s="939"/>
      <c r="I101" s="940"/>
      <c r="J101" s="940"/>
      <c r="K101" s="940"/>
      <c r="L101" s="941"/>
    </row>
    <row r="102" spans="2:12" x14ac:dyDescent="0.25">
      <c r="B102" s="939"/>
      <c r="C102" s="940"/>
      <c r="D102" s="940"/>
      <c r="E102" s="940"/>
      <c r="F102" s="940"/>
      <c r="G102" s="941"/>
      <c r="H102" s="939"/>
      <c r="I102" s="940"/>
      <c r="J102" s="940"/>
      <c r="K102" s="940"/>
      <c r="L102" s="941"/>
    </row>
    <row r="103" spans="2:12" x14ac:dyDescent="0.25">
      <c r="B103" s="939"/>
      <c r="C103" s="940"/>
      <c r="D103" s="940"/>
      <c r="E103" s="940"/>
      <c r="F103" s="940"/>
      <c r="G103" s="941"/>
      <c r="H103" s="939"/>
      <c r="I103" s="940"/>
      <c r="J103" s="940"/>
      <c r="K103" s="940"/>
      <c r="L103" s="941"/>
    </row>
    <row r="104" spans="2:12" ht="15" customHeight="1" x14ac:dyDescent="0.25">
      <c r="B104" s="1075">
        <v>11</v>
      </c>
      <c r="C104" s="1076"/>
      <c r="D104" s="1076"/>
      <c r="E104" s="1076"/>
      <c r="F104" s="1076"/>
      <c r="G104" s="1077"/>
      <c r="H104" s="1075">
        <v>12</v>
      </c>
      <c r="I104" s="1076"/>
      <c r="J104" s="1076"/>
      <c r="K104" s="1076"/>
      <c r="L104" s="1077"/>
    </row>
    <row r="105" spans="2:12" ht="15.75" thickBot="1" x14ac:dyDescent="0.3">
      <c r="B105" s="1078"/>
      <c r="C105" s="1079"/>
      <c r="D105" s="1079"/>
      <c r="E105" s="1079"/>
      <c r="F105" s="1079"/>
      <c r="G105" s="1080"/>
      <c r="H105" s="1078"/>
      <c r="I105" s="1079"/>
      <c r="J105" s="1079"/>
      <c r="K105" s="1079"/>
      <c r="L105" s="1080"/>
    </row>
    <row r="106" spans="2:12" x14ac:dyDescent="0.25">
      <c r="B106" s="954" t="s">
        <v>646</v>
      </c>
      <c r="C106" s="955"/>
      <c r="D106" s="955"/>
      <c r="E106" s="955"/>
      <c r="F106" s="955"/>
      <c r="G106" s="956"/>
      <c r="H106" s="954" t="s">
        <v>647</v>
      </c>
      <c r="I106" s="955"/>
      <c r="J106" s="955"/>
      <c r="K106" s="955"/>
      <c r="L106" s="956"/>
    </row>
    <row r="107" spans="2:12" x14ac:dyDescent="0.25">
      <c r="B107" s="939"/>
      <c r="C107" s="940"/>
      <c r="D107" s="940"/>
      <c r="E107" s="940"/>
      <c r="F107" s="940"/>
      <c r="G107" s="941"/>
      <c r="H107" s="939"/>
      <c r="I107" s="940"/>
      <c r="J107" s="940"/>
      <c r="K107" s="940"/>
      <c r="L107" s="941"/>
    </row>
    <row r="108" spans="2:12" x14ac:dyDescent="0.25">
      <c r="B108" s="939"/>
      <c r="C108" s="940"/>
      <c r="D108" s="940"/>
      <c r="E108" s="940"/>
      <c r="F108" s="940"/>
      <c r="G108" s="941"/>
      <c r="H108" s="939"/>
      <c r="I108" s="940"/>
      <c r="J108" s="940"/>
      <c r="K108" s="940"/>
      <c r="L108" s="941"/>
    </row>
    <row r="109" spans="2:12" x14ac:dyDescent="0.25">
      <c r="B109" s="939"/>
      <c r="C109" s="940"/>
      <c r="D109" s="940"/>
      <c r="E109" s="940"/>
      <c r="F109" s="940"/>
      <c r="G109" s="941"/>
      <c r="H109" s="939"/>
      <c r="I109" s="940"/>
      <c r="J109" s="940"/>
      <c r="K109" s="940"/>
      <c r="L109" s="941"/>
    </row>
    <row r="110" spans="2:12" x14ac:dyDescent="0.25">
      <c r="B110" s="939"/>
      <c r="C110" s="940"/>
      <c r="D110" s="940"/>
      <c r="E110" s="940"/>
      <c r="F110" s="940"/>
      <c r="G110" s="941"/>
      <c r="H110" s="939"/>
      <c r="I110" s="940"/>
      <c r="J110" s="940"/>
      <c r="K110" s="940"/>
      <c r="L110" s="941"/>
    </row>
    <row r="111" spans="2:12" x14ac:dyDescent="0.25">
      <c r="B111" s="939"/>
      <c r="C111" s="940"/>
      <c r="D111" s="940"/>
      <c r="E111" s="940"/>
      <c r="F111" s="940"/>
      <c r="G111" s="941"/>
      <c r="H111" s="939"/>
      <c r="I111" s="940"/>
      <c r="J111" s="940"/>
      <c r="K111" s="940"/>
      <c r="L111" s="941"/>
    </row>
    <row r="112" spans="2:12" x14ac:dyDescent="0.25">
      <c r="B112" s="939"/>
      <c r="C112" s="940"/>
      <c r="D112" s="940"/>
      <c r="E112" s="940"/>
      <c r="F112" s="940"/>
      <c r="G112" s="941"/>
      <c r="H112" s="939"/>
      <c r="I112" s="940"/>
      <c r="J112" s="940"/>
      <c r="K112" s="940"/>
      <c r="L112" s="941"/>
    </row>
    <row r="113" spans="2:12" x14ac:dyDescent="0.25">
      <c r="B113" s="939"/>
      <c r="C113" s="940"/>
      <c r="D113" s="940"/>
      <c r="E113" s="940"/>
      <c r="F113" s="940"/>
      <c r="G113" s="941"/>
      <c r="H113" s="939"/>
      <c r="I113" s="940"/>
      <c r="J113" s="940"/>
      <c r="K113" s="940"/>
      <c r="L113" s="941"/>
    </row>
    <row r="114" spans="2:12" x14ac:dyDescent="0.25">
      <c r="B114" s="939"/>
      <c r="C114" s="940"/>
      <c r="D114" s="940"/>
      <c r="E114" s="940"/>
      <c r="F114" s="940"/>
      <c r="G114" s="941"/>
      <c r="H114" s="939"/>
      <c r="I114" s="940"/>
      <c r="J114" s="940"/>
      <c r="K114" s="940"/>
      <c r="L114" s="941"/>
    </row>
    <row r="115" spans="2:12" x14ac:dyDescent="0.25">
      <c r="B115" s="939"/>
      <c r="C115" s="940"/>
      <c r="D115" s="940"/>
      <c r="E115" s="940"/>
      <c r="F115" s="940"/>
      <c r="G115" s="941"/>
      <c r="H115" s="939"/>
      <c r="I115" s="940"/>
      <c r="J115" s="940"/>
      <c r="K115" s="940"/>
      <c r="L115" s="941"/>
    </row>
    <row r="116" spans="2:12" x14ac:dyDescent="0.25">
      <c r="B116" s="939"/>
      <c r="C116" s="940"/>
      <c r="D116" s="940"/>
      <c r="E116" s="940"/>
      <c r="F116" s="940"/>
      <c r="G116" s="941"/>
      <c r="H116" s="939"/>
      <c r="I116" s="940"/>
      <c r="J116" s="940"/>
      <c r="K116" s="940"/>
      <c r="L116" s="941"/>
    </row>
    <row r="117" spans="2:12" x14ac:dyDescent="0.25">
      <c r="B117" s="939"/>
      <c r="C117" s="940"/>
      <c r="D117" s="940"/>
      <c r="E117" s="940"/>
      <c r="F117" s="940"/>
      <c r="G117" s="941"/>
      <c r="H117" s="939"/>
      <c r="I117" s="940"/>
      <c r="J117" s="940"/>
      <c r="K117" s="940"/>
      <c r="L117" s="941"/>
    </row>
    <row r="118" spans="2:12" x14ac:dyDescent="0.25">
      <c r="B118" s="939"/>
      <c r="C118" s="940"/>
      <c r="D118" s="940"/>
      <c r="E118" s="940"/>
      <c r="F118" s="940"/>
      <c r="G118" s="941"/>
      <c r="H118" s="939"/>
      <c r="I118" s="940"/>
      <c r="J118" s="940"/>
      <c r="K118" s="940"/>
      <c r="L118" s="941"/>
    </row>
    <row r="119" spans="2:12" x14ac:dyDescent="0.25">
      <c r="B119" s="939"/>
      <c r="C119" s="940"/>
      <c r="D119" s="940"/>
      <c r="E119" s="940"/>
      <c r="F119" s="940"/>
      <c r="G119" s="941"/>
      <c r="H119" s="939"/>
      <c r="I119" s="940"/>
      <c r="J119" s="940"/>
      <c r="K119" s="940"/>
      <c r="L119" s="941"/>
    </row>
    <row r="120" spans="2:12" ht="15" customHeight="1" x14ac:dyDescent="0.25">
      <c r="B120" s="1075">
        <v>13</v>
      </c>
      <c r="C120" s="1076"/>
      <c r="D120" s="1076"/>
      <c r="E120" s="1076"/>
      <c r="F120" s="1076"/>
      <c r="G120" s="1077"/>
      <c r="H120" s="1075">
        <v>14</v>
      </c>
      <c r="I120" s="1076"/>
      <c r="J120" s="1076"/>
      <c r="K120" s="1076"/>
      <c r="L120" s="1077"/>
    </row>
    <row r="121" spans="2:12" ht="15.75" thickBot="1" x14ac:dyDescent="0.3">
      <c r="B121" s="1078"/>
      <c r="C121" s="1079"/>
      <c r="D121" s="1079"/>
      <c r="E121" s="1079"/>
      <c r="F121" s="1079"/>
      <c r="G121" s="1080"/>
      <c r="H121" s="1078"/>
      <c r="I121" s="1079"/>
      <c r="J121" s="1079"/>
      <c r="K121" s="1079"/>
      <c r="L121" s="1080"/>
    </row>
    <row r="122" spans="2:12" x14ac:dyDescent="0.25">
      <c r="B122" s="954" t="s">
        <v>646</v>
      </c>
      <c r="C122" s="955"/>
      <c r="D122" s="955"/>
      <c r="E122" s="955"/>
      <c r="F122" s="955"/>
      <c r="G122" s="956"/>
      <c r="H122" s="954" t="s">
        <v>647</v>
      </c>
      <c r="I122" s="955"/>
      <c r="J122" s="955"/>
      <c r="K122" s="955"/>
      <c r="L122" s="956"/>
    </row>
    <row r="123" spans="2:12" x14ac:dyDescent="0.25">
      <c r="B123" s="939"/>
      <c r="C123" s="940"/>
      <c r="D123" s="940"/>
      <c r="E123" s="940"/>
      <c r="F123" s="940"/>
      <c r="G123" s="941"/>
      <c r="H123" s="939"/>
      <c r="I123" s="940"/>
      <c r="J123" s="940"/>
      <c r="K123" s="940"/>
      <c r="L123" s="941"/>
    </row>
    <row r="124" spans="2:12" x14ac:dyDescent="0.25">
      <c r="B124" s="939"/>
      <c r="C124" s="940"/>
      <c r="D124" s="940"/>
      <c r="E124" s="940"/>
      <c r="F124" s="940"/>
      <c r="G124" s="941"/>
      <c r="H124" s="939"/>
      <c r="I124" s="940"/>
      <c r="J124" s="940"/>
      <c r="K124" s="940"/>
      <c r="L124" s="941"/>
    </row>
    <row r="125" spans="2:12" x14ac:dyDescent="0.25">
      <c r="B125" s="939"/>
      <c r="C125" s="940"/>
      <c r="D125" s="940"/>
      <c r="E125" s="940"/>
      <c r="F125" s="940"/>
      <c r="G125" s="941"/>
      <c r="H125" s="939"/>
      <c r="I125" s="940"/>
      <c r="J125" s="940"/>
      <c r="K125" s="940"/>
      <c r="L125" s="941"/>
    </row>
    <row r="126" spans="2:12" x14ac:dyDescent="0.25">
      <c r="B126" s="939"/>
      <c r="C126" s="940"/>
      <c r="D126" s="940"/>
      <c r="E126" s="940"/>
      <c r="F126" s="940"/>
      <c r="G126" s="941"/>
      <c r="H126" s="939"/>
      <c r="I126" s="940"/>
      <c r="J126" s="940"/>
      <c r="K126" s="940"/>
      <c r="L126" s="941"/>
    </row>
    <row r="127" spans="2:12" x14ac:dyDescent="0.25">
      <c r="B127" s="939"/>
      <c r="C127" s="940"/>
      <c r="D127" s="940"/>
      <c r="E127" s="940"/>
      <c r="F127" s="940"/>
      <c r="G127" s="941"/>
      <c r="H127" s="939"/>
      <c r="I127" s="940"/>
      <c r="J127" s="940"/>
      <c r="K127" s="940"/>
      <c r="L127" s="941"/>
    </row>
    <row r="128" spans="2:12" x14ac:dyDescent="0.25">
      <c r="B128" s="939"/>
      <c r="C128" s="940"/>
      <c r="D128" s="940"/>
      <c r="E128" s="940"/>
      <c r="F128" s="940"/>
      <c r="G128" s="941"/>
      <c r="H128" s="939"/>
      <c r="I128" s="940"/>
      <c r="J128" s="940"/>
      <c r="K128" s="940"/>
      <c r="L128" s="941"/>
    </row>
    <row r="129" spans="2:12" x14ac:dyDescent="0.25">
      <c r="B129" s="939"/>
      <c r="C129" s="940"/>
      <c r="D129" s="940"/>
      <c r="E129" s="940"/>
      <c r="F129" s="940"/>
      <c r="G129" s="941"/>
      <c r="H129" s="939"/>
      <c r="I129" s="940"/>
      <c r="J129" s="940"/>
      <c r="K129" s="940"/>
      <c r="L129" s="941"/>
    </row>
    <row r="130" spans="2:12" x14ac:dyDescent="0.25">
      <c r="B130" s="939"/>
      <c r="C130" s="940"/>
      <c r="D130" s="940"/>
      <c r="E130" s="940"/>
      <c r="F130" s="940"/>
      <c r="G130" s="941"/>
      <c r="H130" s="939"/>
      <c r="I130" s="940"/>
      <c r="J130" s="940"/>
      <c r="K130" s="940"/>
      <c r="L130" s="941"/>
    </row>
    <row r="131" spans="2:12" x14ac:dyDescent="0.25">
      <c r="B131" s="939"/>
      <c r="C131" s="940"/>
      <c r="D131" s="940"/>
      <c r="E131" s="940"/>
      <c r="F131" s="940"/>
      <c r="G131" s="941"/>
      <c r="H131" s="939"/>
      <c r="I131" s="940"/>
      <c r="J131" s="940"/>
      <c r="K131" s="940"/>
      <c r="L131" s="941"/>
    </row>
    <row r="132" spans="2:12" x14ac:dyDescent="0.25">
      <c r="B132" s="939"/>
      <c r="C132" s="940"/>
      <c r="D132" s="940"/>
      <c r="E132" s="940"/>
      <c r="F132" s="940"/>
      <c r="G132" s="941"/>
      <c r="H132" s="939"/>
      <c r="I132" s="940"/>
      <c r="J132" s="940"/>
      <c r="K132" s="940"/>
      <c r="L132" s="941"/>
    </row>
    <row r="133" spans="2:12" x14ac:dyDescent="0.25">
      <c r="B133" s="939"/>
      <c r="C133" s="940"/>
      <c r="D133" s="940"/>
      <c r="E133" s="940"/>
      <c r="F133" s="940"/>
      <c r="G133" s="941"/>
      <c r="H133" s="939"/>
      <c r="I133" s="940"/>
      <c r="J133" s="940"/>
      <c r="K133" s="940"/>
      <c r="L133" s="941"/>
    </row>
    <row r="134" spans="2:12" x14ac:dyDescent="0.25">
      <c r="B134" s="939"/>
      <c r="C134" s="940"/>
      <c r="D134" s="940"/>
      <c r="E134" s="940"/>
      <c r="F134" s="940"/>
      <c r="G134" s="941"/>
      <c r="H134" s="939"/>
      <c r="I134" s="940"/>
      <c r="J134" s="940"/>
      <c r="K134" s="940"/>
      <c r="L134" s="941"/>
    </row>
    <row r="135" spans="2:12" x14ac:dyDescent="0.25">
      <c r="B135" s="939"/>
      <c r="C135" s="940"/>
      <c r="D135" s="940"/>
      <c r="E135" s="940"/>
      <c r="F135" s="940"/>
      <c r="G135" s="941"/>
      <c r="H135" s="939"/>
      <c r="I135" s="940"/>
      <c r="J135" s="940"/>
      <c r="K135" s="940"/>
      <c r="L135" s="941"/>
    </row>
    <row r="136" spans="2:12" ht="15" customHeight="1" x14ac:dyDescent="0.25">
      <c r="B136" s="1075">
        <v>15</v>
      </c>
      <c r="C136" s="1076"/>
      <c r="D136" s="1076"/>
      <c r="E136" s="1076"/>
      <c r="F136" s="1076"/>
      <c r="G136" s="1077"/>
      <c r="H136" s="1075">
        <v>16</v>
      </c>
      <c r="I136" s="1076"/>
      <c r="J136" s="1076"/>
      <c r="K136" s="1076"/>
      <c r="L136" s="1077"/>
    </row>
    <row r="137" spans="2:12" ht="15.75" thickBot="1" x14ac:dyDescent="0.3">
      <c r="B137" s="1078"/>
      <c r="C137" s="1079"/>
      <c r="D137" s="1079"/>
      <c r="E137" s="1079"/>
      <c r="F137" s="1079"/>
      <c r="G137" s="1080"/>
      <c r="H137" s="1078"/>
      <c r="I137" s="1079"/>
      <c r="J137" s="1079"/>
      <c r="K137" s="1079"/>
      <c r="L137" s="1080"/>
    </row>
    <row r="138" spans="2:12" ht="77.25" customHeight="1" thickBot="1" x14ac:dyDescent="0.3">
      <c r="B138" s="1087" t="s">
        <v>1095</v>
      </c>
      <c r="C138" s="1088"/>
      <c r="D138" s="1088"/>
      <c r="E138" s="1088"/>
      <c r="F138" s="1088"/>
      <c r="G138" s="1088"/>
      <c r="H138" s="1088"/>
      <c r="I138" s="1088"/>
      <c r="J138" s="1088"/>
      <c r="K138" s="1088"/>
      <c r="L138" s="1089"/>
    </row>
    <row r="139" spans="2:12" x14ac:dyDescent="0.25">
      <c r="B139" s="954" t="s">
        <v>646</v>
      </c>
      <c r="C139" s="955"/>
      <c r="D139" s="955"/>
      <c r="E139" s="955"/>
      <c r="F139" s="955"/>
      <c r="G139" s="956"/>
      <c r="H139" s="954" t="s">
        <v>647</v>
      </c>
      <c r="I139" s="955"/>
      <c r="J139" s="955"/>
      <c r="K139" s="955"/>
      <c r="L139" s="956"/>
    </row>
    <row r="140" spans="2:12" x14ac:dyDescent="0.25">
      <c r="B140" s="939"/>
      <c r="C140" s="940"/>
      <c r="D140" s="940"/>
      <c r="E140" s="940"/>
      <c r="F140" s="940"/>
      <c r="G140" s="941"/>
      <c r="H140" s="939"/>
      <c r="I140" s="940"/>
      <c r="J140" s="940"/>
      <c r="K140" s="940"/>
      <c r="L140" s="941"/>
    </row>
    <row r="141" spans="2:12" x14ac:dyDescent="0.25">
      <c r="B141" s="939"/>
      <c r="C141" s="940"/>
      <c r="D141" s="940"/>
      <c r="E141" s="940"/>
      <c r="F141" s="940"/>
      <c r="G141" s="941"/>
      <c r="H141" s="939"/>
      <c r="I141" s="940"/>
      <c r="J141" s="940"/>
      <c r="K141" s="940"/>
      <c r="L141" s="941"/>
    </row>
    <row r="142" spans="2:12" x14ac:dyDescent="0.25">
      <c r="B142" s="939"/>
      <c r="C142" s="940"/>
      <c r="D142" s="940"/>
      <c r="E142" s="940"/>
      <c r="F142" s="940"/>
      <c r="G142" s="941"/>
      <c r="H142" s="939"/>
      <c r="I142" s="940"/>
      <c r="J142" s="940"/>
      <c r="K142" s="940"/>
      <c r="L142" s="941"/>
    </row>
    <row r="143" spans="2:12" x14ac:dyDescent="0.25">
      <c r="B143" s="939"/>
      <c r="C143" s="940"/>
      <c r="D143" s="940"/>
      <c r="E143" s="940"/>
      <c r="F143" s="940"/>
      <c r="G143" s="941"/>
      <c r="H143" s="939"/>
      <c r="I143" s="940"/>
      <c r="J143" s="940"/>
      <c r="K143" s="940"/>
      <c r="L143" s="941"/>
    </row>
    <row r="144" spans="2:12" x14ac:dyDescent="0.25">
      <c r="B144" s="939"/>
      <c r="C144" s="940"/>
      <c r="D144" s="940"/>
      <c r="E144" s="940"/>
      <c r="F144" s="940"/>
      <c r="G144" s="941"/>
      <c r="H144" s="939"/>
      <c r="I144" s="940"/>
      <c r="J144" s="940"/>
      <c r="K144" s="940"/>
      <c r="L144" s="941"/>
    </row>
    <row r="145" spans="2:12" x14ac:dyDescent="0.25">
      <c r="B145" s="939"/>
      <c r="C145" s="940"/>
      <c r="D145" s="940"/>
      <c r="E145" s="940"/>
      <c r="F145" s="940"/>
      <c r="G145" s="941"/>
      <c r="H145" s="939"/>
      <c r="I145" s="940"/>
      <c r="J145" s="940"/>
      <c r="K145" s="940"/>
      <c r="L145" s="941"/>
    </row>
    <row r="146" spans="2:12" x14ac:dyDescent="0.25">
      <c r="B146" s="939"/>
      <c r="C146" s="940"/>
      <c r="D146" s="940"/>
      <c r="E146" s="940"/>
      <c r="F146" s="940"/>
      <c r="G146" s="941"/>
      <c r="H146" s="939"/>
      <c r="I146" s="940"/>
      <c r="J146" s="940"/>
      <c r="K146" s="940"/>
      <c r="L146" s="941"/>
    </row>
    <row r="147" spans="2:12" x14ac:dyDescent="0.25">
      <c r="B147" s="939"/>
      <c r="C147" s="940"/>
      <c r="D147" s="940"/>
      <c r="E147" s="940"/>
      <c r="F147" s="940"/>
      <c r="G147" s="941"/>
      <c r="H147" s="939"/>
      <c r="I147" s="940"/>
      <c r="J147" s="940"/>
      <c r="K147" s="940"/>
      <c r="L147" s="941"/>
    </row>
    <row r="148" spans="2:12" x14ac:dyDescent="0.25">
      <c r="B148" s="939"/>
      <c r="C148" s="940"/>
      <c r="D148" s="940"/>
      <c r="E148" s="940"/>
      <c r="F148" s="940"/>
      <c r="G148" s="941"/>
      <c r="H148" s="939"/>
      <c r="I148" s="940"/>
      <c r="J148" s="940"/>
      <c r="K148" s="940"/>
      <c r="L148" s="941"/>
    </row>
    <row r="149" spans="2:12" x14ac:dyDescent="0.25">
      <c r="B149" s="939"/>
      <c r="C149" s="940"/>
      <c r="D149" s="940"/>
      <c r="E149" s="940"/>
      <c r="F149" s="940"/>
      <c r="G149" s="941"/>
      <c r="H149" s="939"/>
      <c r="I149" s="940"/>
      <c r="J149" s="940"/>
      <c r="K149" s="940"/>
      <c r="L149" s="941"/>
    </row>
    <row r="150" spans="2:12" x14ac:dyDescent="0.25">
      <c r="B150" s="939"/>
      <c r="C150" s="940"/>
      <c r="D150" s="940"/>
      <c r="E150" s="940"/>
      <c r="F150" s="940"/>
      <c r="G150" s="941"/>
      <c r="H150" s="939"/>
      <c r="I150" s="940"/>
      <c r="J150" s="940"/>
      <c r="K150" s="940"/>
      <c r="L150" s="941"/>
    </row>
    <row r="151" spans="2:12" x14ac:dyDescent="0.25">
      <c r="B151" s="939"/>
      <c r="C151" s="940"/>
      <c r="D151" s="940"/>
      <c r="E151" s="940"/>
      <c r="F151" s="940"/>
      <c r="G151" s="941"/>
      <c r="H151" s="939"/>
      <c r="I151" s="940"/>
      <c r="J151" s="940"/>
      <c r="K151" s="940"/>
      <c r="L151" s="941"/>
    </row>
    <row r="152" spans="2:12" x14ac:dyDescent="0.25">
      <c r="B152" s="939"/>
      <c r="C152" s="940"/>
      <c r="D152" s="940"/>
      <c r="E152" s="940"/>
      <c r="F152" s="940"/>
      <c r="G152" s="941"/>
      <c r="H152" s="939"/>
      <c r="I152" s="940"/>
      <c r="J152" s="940"/>
      <c r="K152" s="940"/>
      <c r="L152" s="941"/>
    </row>
    <row r="153" spans="2:12" ht="15" customHeight="1" x14ac:dyDescent="0.25">
      <c r="B153" s="1075">
        <v>17</v>
      </c>
      <c r="C153" s="1076"/>
      <c r="D153" s="1076"/>
      <c r="E153" s="1076"/>
      <c r="F153" s="1076"/>
      <c r="G153" s="1077"/>
      <c r="H153" s="1075">
        <v>18</v>
      </c>
      <c r="I153" s="1076"/>
      <c r="J153" s="1076"/>
      <c r="K153" s="1076"/>
      <c r="L153" s="1077"/>
    </row>
    <row r="154" spans="2:12" ht="15.75" thickBot="1" x14ac:dyDescent="0.3">
      <c r="B154" s="1078"/>
      <c r="C154" s="1079"/>
      <c r="D154" s="1079"/>
      <c r="E154" s="1079"/>
      <c r="F154" s="1079"/>
      <c r="G154" s="1080"/>
      <c r="H154" s="1078"/>
      <c r="I154" s="1079"/>
      <c r="J154" s="1079"/>
      <c r="K154" s="1079"/>
      <c r="L154" s="1080"/>
    </row>
    <row r="155" spans="2:12" ht="55.5" customHeight="1" thickBot="1" x14ac:dyDescent="0.3">
      <c r="B155" s="1090" t="s">
        <v>1089</v>
      </c>
      <c r="C155" s="1091"/>
      <c r="D155" s="1091"/>
      <c r="E155" s="1091"/>
      <c r="F155" s="1091"/>
      <c r="G155" s="1091"/>
      <c r="H155" s="1091"/>
      <c r="I155" s="1091"/>
      <c r="J155" s="1091"/>
      <c r="K155" s="1091"/>
      <c r="L155" s="1092"/>
    </row>
    <row r="156" spans="2:12" x14ac:dyDescent="0.25">
      <c r="B156" s="954" t="s">
        <v>646</v>
      </c>
      <c r="C156" s="955"/>
      <c r="D156" s="955"/>
      <c r="E156" s="955"/>
      <c r="F156" s="955"/>
      <c r="G156" s="956"/>
      <c r="H156" s="954" t="s">
        <v>647</v>
      </c>
      <c r="I156" s="955"/>
      <c r="J156" s="955"/>
      <c r="K156" s="955"/>
      <c r="L156" s="956"/>
    </row>
    <row r="157" spans="2:12" x14ac:dyDescent="0.25">
      <c r="B157" s="939"/>
      <c r="C157" s="940"/>
      <c r="D157" s="940"/>
      <c r="E157" s="940"/>
      <c r="F157" s="940"/>
      <c r="G157" s="941"/>
      <c r="H157" s="939"/>
      <c r="I157" s="940"/>
      <c r="J157" s="940"/>
      <c r="K157" s="940"/>
      <c r="L157" s="941"/>
    </row>
    <row r="158" spans="2:12" x14ac:dyDescent="0.25">
      <c r="B158" s="939"/>
      <c r="C158" s="940"/>
      <c r="D158" s="940"/>
      <c r="E158" s="940"/>
      <c r="F158" s="940"/>
      <c r="G158" s="941"/>
      <c r="H158" s="939"/>
      <c r="I158" s="940"/>
      <c r="J158" s="940"/>
      <c r="K158" s="940"/>
      <c r="L158" s="941"/>
    </row>
    <row r="159" spans="2:12" x14ac:dyDescent="0.25">
      <c r="B159" s="939"/>
      <c r="C159" s="940"/>
      <c r="D159" s="940"/>
      <c r="E159" s="940"/>
      <c r="F159" s="940"/>
      <c r="G159" s="941"/>
      <c r="H159" s="939"/>
      <c r="I159" s="940"/>
      <c r="J159" s="940"/>
      <c r="K159" s="940"/>
      <c r="L159" s="941"/>
    </row>
    <row r="160" spans="2:12" x14ac:dyDescent="0.25">
      <c r="B160" s="939"/>
      <c r="C160" s="940"/>
      <c r="D160" s="940"/>
      <c r="E160" s="940"/>
      <c r="F160" s="940"/>
      <c r="G160" s="941"/>
      <c r="H160" s="939"/>
      <c r="I160" s="940"/>
      <c r="J160" s="940"/>
      <c r="K160" s="940"/>
      <c r="L160" s="941"/>
    </row>
    <row r="161" spans="2:12" x14ac:dyDescent="0.25">
      <c r="B161" s="939"/>
      <c r="C161" s="940"/>
      <c r="D161" s="940"/>
      <c r="E161" s="940"/>
      <c r="F161" s="940"/>
      <c r="G161" s="941"/>
      <c r="H161" s="939"/>
      <c r="I161" s="940"/>
      <c r="J161" s="940"/>
      <c r="K161" s="940"/>
      <c r="L161" s="941"/>
    </row>
    <row r="162" spans="2:12" x14ac:dyDescent="0.25">
      <c r="B162" s="939"/>
      <c r="C162" s="940"/>
      <c r="D162" s="940"/>
      <c r="E162" s="940"/>
      <c r="F162" s="940"/>
      <c r="G162" s="941"/>
      <c r="H162" s="939"/>
      <c r="I162" s="940"/>
      <c r="J162" s="940"/>
      <c r="K162" s="940"/>
      <c r="L162" s="941"/>
    </row>
    <row r="163" spans="2:12" x14ac:dyDescent="0.25">
      <c r="B163" s="939"/>
      <c r="C163" s="940"/>
      <c r="D163" s="940"/>
      <c r="E163" s="940"/>
      <c r="F163" s="940"/>
      <c r="G163" s="941"/>
      <c r="H163" s="939"/>
      <c r="I163" s="940"/>
      <c r="J163" s="940"/>
      <c r="K163" s="940"/>
      <c r="L163" s="941"/>
    </row>
    <row r="164" spans="2:12" x14ac:dyDescent="0.25">
      <c r="B164" s="939"/>
      <c r="C164" s="940"/>
      <c r="D164" s="940"/>
      <c r="E164" s="940"/>
      <c r="F164" s="940"/>
      <c r="G164" s="941"/>
      <c r="H164" s="939"/>
      <c r="I164" s="940"/>
      <c r="J164" s="940"/>
      <c r="K164" s="940"/>
      <c r="L164" s="941"/>
    </row>
    <row r="165" spans="2:12" x14ac:dyDescent="0.25">
      <c r="B165" s="939"/>
      <c r="C165" s="940"/>
      <c r="D165" s="940"/>
      <c r="E165" s="940"/>
      <c r="F165" s="940"/>
      <c r="G165" s="941"/>
      <c r="H165" s="939"/>
      <c r="I165" s="940"/>
      <c r="J165" s="940"/>
      <c r="K165" s="940"/>
      <c r="L165" s="941"/>
    </row>
    <row r="166" spans="2:12" x14ac:dyDescent="0.25">
      <c r="B166" s="939"/>
      <c r="C166" s="940"/>
      <c r="D166" s="940"/>
      <c r="E166" s="940"/>
      <c r="F166" s="940"/>
      <c r="G166" s="941"/>
      <c r="H166" s="939"/>
      <c r="I166" s="940"/>
      <c r="J166" s="940"/>
      <c r="K166" s="940"/>
      <c r="L166" s="941"/>
    </row>
    <row r="167" spans="2:12" x14ac:dyDescent="0.25">
      <c r="B167" s="939"/>
      <c r="C167" s="940"/>
      <c r="D167" s="940"/>
      <c r="E167" s="940"/>
      <c r="F167" s="940"/>
      <c r="G167" s="941"/>
      <c r="H167" s="939"/>
      <c r="I167" s="940"/>
      <c r="J167" s="940"/>
      <c r="K167" s="940"/>
      <c r="L167" s="941"/>
    </row>
    <row r="168" spans="2:12" x14ac:dyDescent="0.25">
      <c r="B168" s="939"/>
      <c r="C168" s="940"/>
      <c r="D168" s="940"/>
      <c r="E168" s="940"/>
      <c r="F168" s="940"/>
      <c r="G168" s="941"/>
      <c r="H168" s="939"/>
      <c r="I168" s="940"/>
      <c r="J168" s="940"/>
      <c r="K168" s="940"/>
      <c r="L168" s="941"/>
    </row>
    <row r="169" spans="2:12" x14ac:dyDescent="0.25">
      <c r="B169" s="939"/>
      <c r="C169" s="940"/>
      <c r="D169" s="940"/>
      <c r="E169" s="940"/>
      <c r="F169" s="940"/>
      <c r="G169" s="941"/>
      <c r="H169" s="939"/>
      <c r="I169" s="940"/>
      <c r="J169" s="940"/>
      <c r="K169" s="940"/>
      <c r="L169" s="941"/>
    </row>
    <row r="170" spans="2:12" ht="15" customHeight="1" x14ac:dyDescent="0.25">
      <c r="B170" s="1075">
        <v>19</v>
      </c>
      <c r="C170" s="1076"/>
      <c r="D170" s="1076"/>
      <c r="E170" s="1076"/>
      <c r="F170" s="1076"/>
      <c r="G170" s="1077"/>
      <c r="H170" s="1075">
        <v>20</v>
      </c>
      <c r="I170" s="1076"/>
      <c r="J170" s="1076"/>
      <c r="K170" s="1076"/>
      <c r="L170" s="1077"/>
    </row>
    <row r="171" spans="2:12" ht="15.75" thickBot="1" x14ac:dyDescent="0.3">
      <c r="B171" s="1078"/>
      <c r="C171" s="1079"/>
      <c r="D171" s="1079"/>
      <c r="E171" s="1079"/>
      <c r="F171" s="1079"/>
      <c r="G171" s="1080"/>
      <c r="H171" s="1078"/>
      <c r="I171" s="1079"/>
      <c r="J171" s="1079"/>
      <c r="K171" s="1079"/>
      <c r="L171" s="1080"/>
    </row>
    <row r="172" spans="2:12" x14ac:dyDescent="0.25">
      <c r="B172" s="954" t="s">
        <v>646</v>
      </c>
      <c r="C172" s="955"/>
      <c r="D172" s="955"/>
      <c r="E172" s="955"/>
      <c r="F172" s="955"/>
      <c r="G172" s="956"/>
      <c r="H172" s="954" t="s">
        <v>647</v>
      </c>
      <c r="I172" s="955"/>
      <c r="J172" s="955"/>
      <c r="K172" s="955"/>
      <c r="L172" s="956"/>
    </row>
    <row r="173" spans="2:12" x14ac:dyDescent="0.25">
      <c r="B173" s="939"/>
      <c r="C173" s="940"/>
      <c r="D173" s="940"/>
      <c r="E173" s="940"/>
      <c r="F173" s="940"/>
      <c r="G173" s="941"/>
      <c r="H173" s="939"/>
      <c r="I173" s="940"/>
      <c r="J173" s="940"/>
      <c r="K173" s="940"/>
      <c r="L173" s="941"/>
    </row>
    <row r="174" spans="2:12" x14ac:dyDescent="0.25">
      <c r="B174" s="939"/>
      <c r="C174" s="940"/>
      <c r="D174" s="940"/>
      <c r="E174" s="940"/>
      <c r="F174" s="940"/>
      <c r="G174" s="941"/>
      <c r="H174" s="939"/>
      <c r="I174" s="940"/>
      <c r="J174" s="940"/>
      <c r="K174" s="940"/>
      <c r="L174" s="941"/>
    </row>
    <row r="175" spans="2:12" x14ac:dyDescent="0.25">
      <c r="B175" s="939"/>
      <c r="C175" s="940"/>
      <c r="D175" s="940"/>
      <c r="E175" s="940"/>
      <c r="F175" s="940"/>
      <c r="G175" s="941"/>
      <c r="H175" s="939"/>
      <c r="I175" s="940"/>
      <c r="J175" s="940"/>
      <c r="K175" s="940"/>
      <c r="L175" s="941"/>
    </row>
    <row r="176" spans="2:12" x14ac:dyDescent="0.25">
      <c r="B176" s="939"/>
      <c r="C176" s="940"/>
      <c r="D176" s="940"/>
      <c r="E176" s="940"/>
      <c r="F176" s="940"/>
      <c r="G176" s="941"/>
      <c r="H176" s="939"/>
      <c r="I176" s="940"/>
      <c r="J176" s="940"/>
      <c r="K176" s="940"/>
      <c r="L176" s="941"/>
    </row>
    <row r="177" spans="2:12" x14ac:dyDescent="0.25">
      <c r="B177" s="939"/>
      <c r="C177" s="940"/>
      <c r="D177" s="940"/>
      <c r="E177" s="940"/>
      <c r="F177" s="940"/>
      <c r="G177" s="941"/>
      <c r="H177" s="939"/>
      <c r="I177" s="940"/>
      <c r="J177" s="940"/>
      <c r="K177" s="940"/>
      <c r="L177" s="941"/>
    </row>
    <row r="178" spans="2:12" x14ac:dyDescent="0.25">
      <c r="B178" s="939"/>
      <c r="C178" s="940"/>
      <c r="D178" s="940"/>
      <c r="E178" s="940"/>
      <c r="F178" s="940"/>
      <c r="G178" s="941"/>
      <c r="H178" s="939"/>
      <c r="I178" s="940"/>
      <c r="J178" s="940"/>
      <c r="K178" s="940"/>
      <c r="L178" s="941"/>
    </row>
    <row r="179" spans="2:12" x14ac:dyDescent="0.25">
      <c r="B179" s="939"/>
      <c r="C179" s="940"/>
      <c r="D179" s="940"/>
      <c r="E179" s="940"/>
      <c r="F179" s="940"/>
      <c r="G179" s="941"/>
      <c r="H179" s="939"/>
      <c r="I179" s="940"/>
      <c r="J179" s="940"/>
      <c r="K179" s="940"/>
      <c r="L179" s="941"/>
    </row>
    <row r="180" spans="2:12" x14ac:dyDescent="0.25">
      <c r="B180" s="939"/>
      <c r="C180" s="940"/>
      <c r="D180" s="940"/>
      <c r="E180" s="940"/>
      <c r="F180" s="940"/>
      <c r="G180" s="941"/>
      <c r="H180" s="939"/>
      <c r="I180" s="940"/>
      <c r="J180" s="940"/>
      <c r="K180" s="940"/>
      <c r="L180" s="941"/>
    </row>
    <row r="181" spans="2:12" x14ac:dyDescent="0.25">
      <c r="B181" s="939"/>
      <c r="C181" s="940"/>
      <c r="D181" s="940"/>
      <c r="E181" s="940"/>
      <c r="F181" s="940"/>
      <c r="G181" s="941"/>
      <c r="H181" s="939"/>
      <c r="I181" s="940"/>
      <c r="J181" s="940"/>
      <c r="K181" s="940"/>
      <c r="L181" s="941"/>
    </row>
    <row r="182" spans="2:12" x14ac:dyDescent="0.25">
      <c r="B182" s="939"/>
      <c r="C182" s="940"/>
      <c r="D182" s="940"/>
      <c r="E182" s="940"/>
      <c r="F182" s="940"/>
      <c r="G182" s="941"/>
      <c r="H182" s="939"/>
      <c r="I182" s="940"/>
      <c r="J182" s="940"/>
      <c r="K182" s="940"/>
      <c r="L182" s="941"/>
    </row>
    <row r="183" spans="2:12" x14ac:dyDescent="0.25">
      <c r="B183" s="939"/>
      <c r="C183" s="940"/>
      <c r="D183" s="940"/>
      <c r="E183" s="940"/>
      <c r="F183" s="940"/>
      <c r="G183" s="941"/>
      <c r="H183" s="939"/>
      <c r="I183" s="940"/>
      <c r="J183" s="940"/>
      <c r="K183" s="940"/>
      <c r="L183" s="941"/>
    </row>
    <row r="184" spans="2:12" x14ac:dyDescent="0.25">
      <c r="B184" s="939"/>
      <c r="C184" s="940"/>
      <c r="D184" s="940"/>
      <c r="E184" s="940"/>
      <c r="F184" s="940"/>
      <c r="G184" s="941"/>
      <c r="H184" s="939"/>
      <c r="I184" s="940"/>
      <c r="J184" s="940"/>
      <c r="K184" s="940"/>
      <c r="L184" s="941"/>
    </row>
    <row r="185" spans="2:12" x14ac:dyDescent="0.25">
      <c r="B185" s="939"/>
      <c r="C185" s="940"/>
      <c r="D185" s="940"/>
      <c r="E185" s="940"/>
      <c r="F185" s="940"/>
      <c r="G185" s="941"/>
      <c r="H185" s="939"/>
      <c r="I185" s="940"/>
      <c r="J185" s="940"/>
      <c r="K185" s="940"/>
      <c r="L185" s="941"/>
    </row>
    <row r="186" spans="2:12" ht="15" customHeight="1" x14ac:dyDescent="0.25">
      <c r="B186" s="1075">
        <v>21</v>
      </c>
      <c r="C186" s="1076"/>
      <c r="D186" s="1076"/>
      <c r="E186" s="1076"/>
      <c r="F186" s="1076"/>
      <c r="G186" s="1077"/>
      <c r="H186" s="1075">
        <v>22</v>
      </c>
      <c r="I186" s="1076"/>
      <c r="J186" s="1076"/>
      <c r="K186" s="1076"/>
      <c r="L186" s="1077"/>
    </row>
    <row r="187" spans="2:12" ht="15.75" thickBot="1" x14ac:dyDescent="0.3">
      <c r="B187" s="1078"/>
      <c r="C187" s="1079"/>
      <c r="D187" s="1079"/>
      <c r="E187" s="1079"/>
      <c r="F187" s="1079"/>
      <c r="G187" s="1080"/>
      <c r="H187" s="1078"/>
      <c r="I187" s="1079"/>
      <c r="J187" s="1079"/>
      <c r="K187" s="1079"/>
      <c r="L187" s="1080"/>
    </row>
    <row r="188" spans="2:12" ht="76.5" customHeight="1" thickBot="1" x14ac:dyDescent="0.3">
      <c r="B188" s="1087" t="s">
        <v>1096</v>
      </c>
      <c r="C188" s="1091"/>
      <c r="D188" s="1091"/>
      <c r="E188" s="1091"/>
      <c r="F188" s="1091"/>
      <c r="G188" s="1091"/>
      <c r="H188" s="1091"/>
      <c r="I188" s="1091"/>
      <c r="J188" s="1091"/>
      <c r="K188" s="1091"/>
      <c r="L188" s="1092"/>
    </row>
    <row r="189" spans="2:12" x14ac:dyDescent="0.25">
      <c r="B189" s="954" t="s">
        <v>646</v>
      </c>
      <c r="C189" s="955"/>
      <c r="D189" s="955"/>
      <c r="E189" s="955"/>
      <c r="F189" s="955"/>
      <c r="G189" s="956"/>
      <c r="H189" s="954" t="s">
        <v>647</v>
      </c>
      <c r="I189" s="955"/>
      <c r="J189" s="955"/>
      <c r="K189" s="955"/>
      <c r="L189" s="956"/>
    </row>
    <row r="190" spans="2:12" x14ac:dyDescent="0.25">
      <c r="B190" s="939"/>
      <c r="C190" s="940"/>
      <c r="D190" s="940"/>
      <c r="E190" s="940"/>
      <c r="F190" s="940"/>
      <c r="G190" s="941"/>
      <c r="H190" s="939"/>
      <c r="I190" s="940"/>
      <c r="J190" s="940"/>
      <c r="K190" s="940"/>
      <c r="L190" s="941"/>
    </row>
    <row r="191" spans="2:12" x14ac:dyDescent="0.25">
      <c r="B191" s="939"/>
      <c r="C191" s="940"/>
      <c r="D191" s="940"/>
      <c r="E191" s="940"/>
      <c r="F191" s="940"/>
      <c r="G191" s="941"/>
      <c r="H191" s="939"/>
      <c r="I191" s="940"/>
      <c r="J191" s="940"/>
      <c r="K191" s="940"/>
      <c r="L191" s="941"/>
    </row>
    <row r="192" spans="2:12" x14ac:dyDescent="0.25">
      <c r="B192" s="939"/>
      <c r="C192" s="940"/>
      <c r="D192" s="940"/>
      <c r="E192" s="940"/>
      <c r="F192" s="940"/>
      <c r="G192" s="941"/>
      <c r="H192" s="939"/>
      <c r="I192" s="940"/>
      <c r="J192" s="940"/>
      <c r="K192" s="940"/>
      <c r="L192" s="941"/>
    </row>
    <row r="193" spans="2:12" x14ac:dyDescent="0.25">
      <c r="B193" s="939"/>
      <c r="C193" s="940"/>
      <c r="D193" s="940"/>
      <c r="E193" s="940"/>
      <c r="F193" s="940"/>
      <c r="G193" s="941"/>
      <c r="H193" s="939"/>
      <c r="I193" s="940"/>
      <c r="J193" s="940"/>
      <c r="K193" s="940"/>
      <c r="L193" s="941"/>
    </row>
    <row r="194" spans="2:12" x14ac:dyDescent="0.25">
      <c r="B194" s="939"/>
      <c r="C194" s="940"/>
      <c r="D194" s="940"/>
      <c r="E194" s="940"/>
      <c r="F194" s="940"/>
      <c r="G194" s="941"/>
      <c r="H194" s="939"/>
      <c r="I194" s="940"/>
      <c r="J194" s="940"/>
      <c r="K194" s="940"/>
      <c r="L194" s="941"/>
    </row>
    <row r="195" spans="2:12" x14ac:dyDescent="0.25">
      <c r="B195" s="939"/>
      <c r="C195" s="940"/>
      <c r="D195" s="940"/>
      <c r="E195" s="940"/>
      <c r="F195" s="940"/>
      <c r="G195" s="941"/>
      <c r="H195" s="939"/>
      <c r="I195" s="940"/>
      <c r="J195" s="940"/>
      <c r="K195" s="940"/>
      <c r="L195" s="941"/>
    </row>
    <row r="196" spans="2:12" x14ac:dyDescent="0.25">
      <c r="B196" s="939"/>
      <c r="C196" s="940"/>
      <c r="D196" s="940"/>
      <c r="E196" s="940"/>
      <c r="F196" s="940"/>
      <c r="G196" s="941"/>
      <c r="H196" s="939"/>
      <c r="I196" s="940"/>
      <c r="J196" s="940"/>
      <c r="K196" s="940"/>
      <c r="L196" s="941"/>
    </row>
    <row r="197" spans="2:12" x14ac:dyDescent="0.25">
      <c r="B197" s="939"/>
      <c r="C197" s="940"/>
      <c r="D197" s="940"/>
      <c r="E197" s="940"/>
      <c r="F197" s="940"/>
      <c r="G197" s="941"/>
      <c r="H197" s="939"/>
      <c r="I197" s="940"/>
      <c r="J197" s="940"/>
      <c r="K197" s="940"/>
      <c r="L197" s="941"/>
    </row>
    <row r="198" spans="2:12" x14ac:dyDescent="0.25">
      <c r="B198" s="939"/>
      <c r="C198" s="940"/>
      <c r="D198" s="940"/>
      <c r="E198" s="940"/>
      <c r="F198" s="940"/>
      <c r="G198" s="941"/>
      <c r="H198" s="939"/>
      <c r="I198" s="940"/>
      <c r="J198" s="940"/>
      <c r="K198" s="940"/>
      <c r="L198" s="941"/>
    </row>
    <row r="199" spans="2:12" x14ac:dyDescent="0.25">
      <c r="B199" s="939"/>
      <c r="C199" s="940"/>
      <c r="D199" s="940"/>
      <c r="E199" s="940"/>
      <c r="F199" s="940"/>
      <c r="G199" s="941"/>
      <c r="H199" s="939"/>
      <c r="I199" s="940"/>
      <c r="J199" s="940"/>
      <c r="K199" s="940"/>
      <c r="L199" s="941"/>
    </row>
    <row r="200" spans="2:12" x14ac:dyDescent="0.25">
      <c r="B200" s="939"/>
      <c r="C200" s="940"/>
      <c r="D200" s="940"/>
      <c r="E200" s="940"/>
      <c r="F200" s="940"/>
      <c r="G200" s="941"/>
      <c r="H200" s="939"/>
      <c r="I200" s="940"/>
      <c r="J200" s="940"/>
      <c r="K200" s="940"/>
      <c r="L200" s="941"/>
    </row>
    <row r="201" spans="2:12" x14ac:dyDescent="0.25">
      <c r="B201" s="939"/>
      <c r="C201" s="940"/>
      <c r="D201" s="940"/>
      <c r="E201" s="940"/>
      <c r="F201" s="940"/>
      <c r="G201" s="941"/>
      <c r="H201" s="939"/>
      <c r="I201" s="940"/>
      <c r="J201" s="940"/>
      <c r="K201" s="940"/>
      <c r="L201" s="941"/>
    </row>
    <row r="202" spans="2:12" x14ac:dyDescent="0.25">
      <c r="B202" s="939"/>
      <c r="C202" s="940"/>
      <c r="D202" s="940"/>
      <c r="E202" s="940"/>
      <c r="F202" s="940"/>
      <c r="G202" s="941"/>
      <c r="H202" s="939"/>
      <c r="I202" s="940"/>
      <c r="J202" s="940"/>
      <c r="K202" s="940"/>
      <c r="L202" s="941"/>
    </row>
    <row r="203" spans="2:12" ht="15" customHeight="1" x14ac:dyDescent="0.25">
      <c r="B203" s="1075">
        <v>23</v>
      </c>
      <c r="C203" s="1076"/>
      <c r="D203" s="1076"/>
      <c r="E203" s="1076"/>
      <c r="F203" s="1076"/>
      <c r="G203" s="1077"/>
      <c r="H203" s="1075">
        <v>24</v>
      </c>
      <c r="I203" s="1076"/>
      <c r="J203" s="1076"/>
      <c r="K203" s="1076"/>
      <c r="L203" s="1077"/>
    </row>
    <row r="204" spans="2:12" ht="15.75" thickBot="1" x14ac:dyDescent="0.3">
      <c r="B204" s="1078"/>
      <c r="C204" s="1079"/>
      <c r="D204" s="1079"/>
      <c r="E204" s="1079"/>
      <c r="F204" s="1079"/>
      <c r="G204" s="1080"/>
      <c r="H204" s="1078"/>
      <c r="I204" s="1079"/>
      <c r="J204" s="1079"/>
      <c r="K204" s="1079"/>
      <c r="L204" s="1080"/>
    </row>
    <row r="205" spans="2:12" x14ac:dyDescent="0.25">
      <c r="B205" s="954" t="s">
        <v>646</v>
      </c>
      <c r="C205" s="955"/>
      <c r="D205" s="955"/>
      <c r="E205" s="955"/>
      <c r="F205" s="955"/>
      <c r="G205" s="956"/>
      <c r="H205" s="954" t="s">
        <v>647</v>
      </c>
      <c r="I205" s="955"/>
      <c r="J205" s="955"/>
      <c r="K205" s="955"/>
      <c r="L205" s="956"/>
    </row>
    <row r="206" spans="2:12" x14ac:dyDescent="0.25">
      <c r="B206" s="939"/>
      <c r="C206" s="940"/>
      <c r="D206" s="940"/>
      <c r="E206" s="940"/>
      <c r="F206" s="940"/>
      <c r="G206" s="941"/>
      <c r="H206" s="939"/>
      <c r="I206" s="940"/>
      <c r="J206" s="940"/>
      <c r="K206" s="940"/>
      <c r="L206" s="941"/>
    </row>
    <row r="207" spans="2:12" x14ac:dyDescent="0.25">
      <c r="B207" s="939"/>
      <c r="C207" s="940"/>
      <c r="D207" s="940"/>
      <c r="E207" s="940"/>
      <c r="F207" s="940"/>
      <c r="G207" s="941"/>
      <c r="H207" s="939"/>
      <c r="I207" s="940"/>
      <c r="J207" s="940"/>
      <c r="K207" s="940"/>
      <c r="L207" s="941"/>
    </row>
    <row r="208" spans="2:12" x14ac:dyDescent="0.25">
      <c r="B208" s="939"/>
      <c r="C208" s="940"/>
      <c r="D208" s="940"/>
      <c r="E208" s="940"/>
      <c r="F208" s="940"/>
      <c r="G208" s="941"/>
      <c r="H208" s="939"/>
      <c r="I208" s="940"/>
      <c r="J208" s="940"/>
      <c r="K208" s="940"/>
      <c r="L208" s="941"/>
    </row>
    <row r="209" spans="2:12" x14ac:dyDescent="0.25">
      <c r="B209" s="939"/>
      <c r="C209" s="940"/>
      <c r="D209" s="940"/>
      <c r="E209" s="940"/>
      <c r="F209" s="940"/>
      <c r="G209" s="941"/>
      <c r="H209" s="939"/>
      <c r="I209" s="940"/>
      <c r="J209" s="940"/>
      <c r="K209" s="940"/>
      <c r="L209" s="941"/>
    </row>
    <row r="210" spans="2:12" x14ac:dyDescent="0.25">
      <c r="B210" s="939"/>
      <c r="C210" s="940"/>
      <c r="D210" s="940"/>
      <c r="E210" s="940"/>
      <c r="F210" s="940"/>
      <c r="G210" s="941"/>
      <c r="H210" s="939"/>
      <c r="I210" s="940"/>
      <c r="J210" s="940"/>
      <c r="K210" s="940"/>
      <c r="L210" s="941"/>
    </row>
    <row r="211" spans="2:12" x14ac:dyDescent="0.25">
      <c r="B211" s="939"/>
      <c r="C211" s="940"/>
      <c r="D211" s="940"/>
      <c r="E211" s="940"/>
      <c r="F211" s="940"/>
      <c r="G211" s="941"/>
      <c r="H211" s="939"/>
      <c r="I211" s="940"/>
      <c r="J211" s="940"/>
      <c r="K211" s="940"/>
      <c r="L211" s="941"/>
    </row>
    <row r="212" spans="2:12" x14ac:dyDescent="0.25">
      <c r="B212" s="939"/>
      <c r="C212" s="940"/>
      <c r="D212" s="940"/>
      <c r="E212" s="940"/>
      <c r="F212" s="940"/>
      <c r="G212" s="941"/>
      <c r="H212" s="939"/>
      <c r="I212" s="940"/>
      <c r="J212" s="940"/>
      <c r="K212" s="940"/>
      <c r="L212" s="941"/>
    </row>
    <row r="213" spans="2:12" x14ac:dyDescent="0.25">
      <c r="B213" s="939"/>
      <c r="C213" s="940"/>
      <c r="D213" s="940"/>
      <c r="E213" s="940"/>
      <c r="F213" s="940"/>
      <c r="G213" s="941"/>
      <c r="H213" s="939"/>
      <c r="I213" s="940"/>
      <c r="J213" s="940"/>
      <c r="K213" s="940"/>
      <c r="L213" s="941"/>
    </row>
    <row r="214" spans="2:12" x14ac:dyDescent="0.25">
      <c r="B214" s="939"/>
      <c r="C214" s="940"/>
      <c r="D214" s="940"/>
      <c r="E214" s="940"/>
      <c r="F214" s="940"/>
      <c r="G214" s="941"/>
      <c r="H214" s="939"/>
      <c r="I214" s="940"/>
      <c r="J214" s="940"/>
      <c r="K214" s="940"/>
      <c r="L214" s="941"/>
    </row>
    <row r="215" spans="2:12" x14ac:dyDescent="0.25">
      <c r="B215" s="939"/>
      <c r="C215" s="940"/>
      <c r="D215" s="940"/>
      <c r="E215" s="940"/>
      <c r="F215" s="940"/>
      <c r="G215" s="941"/>
      <c r="H215" s="939"/>
      <c r="I215" s="940"/>
      <c r="J215" s="940"/>
      <c r="K215" s="940"/>
      <c r="L215" s="941"/>
    </row>
    <row r="216" spans="2:12" x14ac:dyDescent="0.25">
      <c r="B216" s="939"/>
      <c r="C216" s="940"/>
      <c r="D216" s="940"/>
      <c r="E216" s="940"/>
      <c r="F216" s="940"/>
      <c r="G216" s="941"/>
      <c r="H216" s="939"/>
      <c r="I216" s="940"/>
      <c r="J216" s="940"/>
      <c r="K216" s="940"/>
      <c r="L216" s="941"/>
    </row>
    <row r="217" spans="2:12" x14ac:dyDescent="0.25">
      <c r="B217" s="939"/>
      <c r="C217" s="940"/>
      <c r="D217" s="940"/>
      <c r="E217" s="940"/>
      <c r="F217" s="940"/>
      <c r="G217" s="941"/>
      <c r="H217" s="939"/>
      <c r="I217" s="940"/>
      <c r="J217" s="940"/>
      <c r="K217" s="940"/>
      <c r="L217" s="941"/>
    </row>
    <row r="218" spans="2:12" x14ac:dyDescent="0.25">
      <c r="B218" s="939"/>
      <c r="C218" s="940"/>
      <c r="D218" s="940"/>
      <c r="E218" s="940"/>
      <c r="F218" s="940"/>
      <c r="G218" s="941"/>
      <c r="H218" s="939"/>
      <c r="I218" s="940"/>
      <c r="J218" s="940"/>
      <c r="K218" s="940"/>
      <c r="L218" s="941"/>
    </row>
    <row r="219" spans="2:12" ht="15" customHeight="1" x14ac:dyDescent="0.25">
      <c r="B219" s="1075">
        <v>25</v>
      </c>
      <c r="C219" s="1076"/>
      <c r="D219" s="1076"/>
      <c r="E219" s="1076"/>
      <c r="F219" s="1076"/>
      <c r="G219" s="1077"/>
      <c r="H219" s="1075">
        <v>26</v>
      </c>
      <c r="I219" s="1076"/>
      <c r="J219" s="1076"/>
      <c r="K219" s="1076"/>
      <c r="L219" s="1077"/>
    </row>
    <row r="220" spans="2:12" ht="15.75" thickBot="1" x14ac:dyDescent="0.3">
      <c r="B220" s="1078"/>
      <c r="C220" s="1079"/>
      <c r="D220" s="1079"/>
      <c r="E220" s="1079"/>
      <c r="F220" s="1079"/>
      <c r="G220" s="1080"/>
      <c r="H220" s="1078"/>
      <c r="I220" s="1079"/>
      <c r="J220" s="1079"/>
      <c r="K220" s="1079"/>
      <c r="L220" s="1080"/>
    </row>
    <row r="221" spans="2:12" ht="54.75" customHeight="1" thickBot="1" x14ac:dyDescent="0.3">
      <c r="B221" s="1087" t="s">
        <v>1097</v>
      </c>
      <c r="C221" s="1088"/>
      <c r="D221" s="1088"/>
      <c r="E221" s="1088"/>
      <c r="F221" s="1088"/>
      <c r="G221" s="1088"/>
      <c r="H221" s="1088"/>
      <c r="I221" s="1088"/>
      <c r="J221" s="1088"/>
      <c r="K221" s="1088"/>
      <c r="L221" s="1089"/>
    </row>
    <row r="222" spans="2:12" x14ac:dyDescent="0.25">
      <c r="B222" s="954" t="s">
        <v>646</v>
      </c>
      <c r="C222" s="955"/>
      <c r="D222" s="955"/>
      <c r="E222" s="955"/>
      <c r="F222" s="955"/>
      <c r="G222" s="956"/>
      <c r="H222" s="954" t="s">
        <v>647</v>
      </c>
      <c r="I222" s="955"/>
      <c r="J222" s="955"/>
      <c r="K222" s="955"/>
      <c r="L222" s="956"/>
    </row>
    <row r="223" spans="2:12" x14ac:dyDescent="0.25">
      <c r="B223" s="939"/>
      <c r="C223" s="940"/>
      <c r="D223" s="940"/>
      <c r="E223" s="940"/>
      <c r="F223" s="940"/>
      <c r="G223" s="941"/>
      <c r="H223" s="939"/>
      <c r="I223" s="940"/>
      <c r="J223" s="940"/>
      <c r="K223" s="940"/>
      <c r="L223" s="941"/>
    </row>
    <row r="224" spans="2:12" x14ac:dyDescent="0.25">
      <c r="B224" s="939"/>
      <c r="C224" s="940"/>
      <c r="D224" s="940"/>
      <c r="E224" s="940"/>
      <c r="F224" s="940"/>
      <c r="G224" s="941"/>
      <c r="H224" s="939"/>
      <c r="I224" s="940"/>
      <c r="J224" s="940"/>
      <c r="K224" s="940"/>
      <c r="L224" s="941"/>
    </row>
    <row r="225" spans="2:12" x14ac:dyDescent="0.25">
      <c r="B225" s="939"/>
      <c r="C225" s="940"/>
      <c r="D225" s="940"/>
      <c r="E225" s="940"/>
      <c r="F225" s="940"/>
      <c r="G225" s="941"/>
      <c r="H225" s="939"/>
      <c r="I225" s="940"/>
      <c r="J225" s="940"/>
      <c r="K225" s="940"/>
      <c r="L225" s="941"/>
    </row>
    <row r="226" spans="2:12" x14ac:dyDescent="0.25">
      <c r="B226" s="939"/>
      <c r="C226" s="940"/>
      <c r="D226" s="940"/>
      <c r="E226" s="940"/>
      <c r="F226" s="940"/>
      <c r="G226" s="941"/>
      <c r="H226" s="939"/>
      <c r="I226" s="940"/>
      <c r="J226" s="940"/>
      <c r="K226" s="940"/>
      <c r="L226" s="941"/>
    </row>
    <row r="227" spans="2:12" x14ac:dyDescent="0.25">
      <c r="B227" s="939"/>
      <c r="C227" s="940"/>
      <c r="D227" s="940"/>
      <c r="E227" s="940"/>
      <c r="F227" s="940"/>
      <c r="G227" s="941"/>
      <c r="H227" s="939"/>
      <c r="I227" s="940"/>
      <c r="J227" s="940"/>
      <c r="K227" s="940"/>
      <c r="L227" s="941"/>
    </row>
    <row r="228" spans="2:12" x14ac:dyDescent="0.25">
      <c r="B228" s="939"/>
      <c r="C228" s="940"/>
      <c r="D228" s="940"/>
      <c r="E228" s="940"/>
      <c r="F228" s="940"/>
      <c r="G228" s="941"/>
      <c r="H228" s="939"/>
      <c r="I228" s="940"/>
      <c r="J228" s="940"/>
      <c r="K228" s="940"/>
      <c r="L228" s="941"/>
    </row>
    <row r="229" spans="2:12" x14ac:dyDescent="0.25">
      <c r="B229" s="939"/>
      <c r="C229" s="940"/>
      <c r="D229" s="940"/>
      <c r="E229" s="940"/>
      <c r="F229" s="940"/>
      <c r="G229" s="941"/>
      <c r="H229" s="939"/>
      <c r="I229" s="940"/>
      <c r="J229" s="940"/>
      <c r="K229" s="940"/>
      <c r="L229" s="941"/>
    </row>
    <row r="230" spans="2:12" x14ac:dyDescent="0.25">
      <c r="B230" s="939"/>
      <c r="C230" s="940"/>
      <c r="D230" s="940"/>
      <c r="E230" s="940"/>
      <c r="F230" s="940"/>
      <c r="G230" s="941"/>
      <c r="H230" s="939"/>
      <c r="I230" s="940"/>
      <c r="J230" s="940"/>
      <c r="K230" s="940"/>
      <c r="L230" s="941"/>
    </row>
    <row r="231" spans="2:12" x14ac:dyDescent="0.25">
      <c r="B231" s="939"/>
      <c r="C231" s="940"/>
      <c r="D231" s="940"/>
      <c r="E231" s="940"/>
      <c r="F231" s="940"/>
      <c r="G231" s="941"/>
      <c r="H231" s="939"/>
      <c r="I231" s="940"/>
      <c r="J231" s="940"/>
      <c r="K231" s="940"/>
      <c r="L231" s="941"/>
    </row>
    <row r="232" spans="2:12" x14ac:dyDescent="0.25">
      <c r="B232" s="939"/>
      <c r="C232" s="940"/>
      <c r="D232" s="940"/>
      <c r="E232" s="940"/>
      <c r="F232" s="940"/>
      <c r="G232" s="941"/>
      <c r="H232" s="939"/>
      <c r="I232" s="940"/>
      <c r="J232" s="940"/>
      <c r="K232" s="940"/>
      <c r="L232" s="941"/>
    </row>
    <row r="233" spans="2:12" x14ac:dyDescent="0.25">
      <c r="B233" s="939"/>
      <c r="C233" s="940"/>
      <c r="D233" s="940"/>
      <c r="E233" s="940"/>
      <c r="F233" s="940"/>
      <c r="G233" s="941"/>
      <c r="H233" s="939"/>
      <c r="I233" s="940"/>
      <c r="J233" s="940"/>
      <c r="K233" s="940"/>
      <c r="L233" s="941"/>
    </row>
    <row r="234" spans="2:12" x14ac:dyDescent="0.25">
      <c r="B234" s="939"/>
      <c r="C234" s="940"/>
      <c r="D234" s="940"/>
      <c r="E234" s="940"/>
      <c r="F234" s="940"/>
      <c r="G234" s="941"/>
      <c r="H234" s="939"/>
      <c r="I234" s="940"/>
      <c r="J234" s="940"/>
      <c r="K234" s="940"/>
      <c r="L234" s="941"/>
    </row>
    <row r="235" spans="2:12" x14ac:dyDescent="0.25">
      <c r="B235" s="939"/>
      <c r="C235" s="940"/>
      <c r="D235" s="940"/>
      <c r="E235" s="940"/>
      <c r="F235" s="940"/>
      <c r="G235" s="941"/>
      <c r="H235" s="939"/>
      <c r="I235" s="940"/>
      <c r="J235" s="940"/>
      <c r="K235" s="940"/>
      <c r="L235" s="941"/>
    </row>
    <row r="236" spans="2:12" ht="15" customHeight="1" x14ac:dyDescent="0.25">
      <c r="B236" s="1075">
        <v>27</v>
      </c>
      <c r="C236" s="1076"/>
      <c r="D236" s="1076"/>
      <c r="E236" s="1076"/>
      <c r="F236" s="1076"/>
      <c r="G236" s="1077"/>
      <c r="H236" s="1075">
        <v>28</v>
      </c>
      <c r="I236" s="1076"/>
      <c r="J236" s="1076"/>
      <c r="K236" s="1076"/>
      <c r="L236" s="1077"/>
    </row>
    <row r="237" spans="2:12" ht="15.75" thickBot="1" x14ac:dyDescent="0.3">
      <c r="B237" s="1078"/>
      <c r="C237" s="1079"/>
      <c r="D237" s="1079"/>
      <c r="E237" s="1079"/>
      <c r="F237" s="1079"/>
      <c r="G237" s="1080"/>
      <c r="H237" s="1078"/>
      <c r="I237" s="1079"/>
      <c r="J237" s="1079"/>
      <c r="K237" s="1079"/>
      <c r="L237" s="1080"/>
    </row>
    <row r="238" spans="2:12" ht="57.75" customHeight="1" thickBot="1" x14ac:dyDescent="0.3">
      <c r="B238" s="1090" t="s">
        <v>1098</v>
      </c>
      <c r="C238" s="1093"/>
      <c r="D238" s="1093"/>
      <c r="E238" s="1093"/>
      <c r="F238" s="1093"/>
      <c r="G238" s="1093"/>
      <c r="H238" s="1093"/>
      <c r="I238" s="1093"/>
      <c r="J238" s="1093"/>
      <c r="K238" s="1093"/>
      <c r="L238" s="1094"/>
    </row>
    <row r="239" spans="2:12" x14ac:dyDescent="0.25">
      <c r="B239" s="954" t="s">
        <v>646</v>
      </c>
      <c r="C239" s="955"/>
      <c r="D239" s="955"/>
      <c r="E239" s="955"/>
      <c r="F239" s="955"/>
      <c r="G239" s="956"/>
      <c r="H239" s="954" t="s">
        <v>647</v>
      </c>
      <c r="I239" s="955"/>
      <c r="J239" s="955"/>
      <c r="K239" s="955"/>
      <c r="L239" s="956"/>
    </row>
    <row r="240" spans="2:12" x14ac:dyDescent="0.25">
      <c r="B240" s="939"/>
      <c r="C240" s="940"/>
      <c r="D240" s="940"/>
      <c r="E240" s="940"/>
      <c r="F240" s="940"/>
      <c r="G240" s="941"/>
      <c r="H240" s="939"/>
      <c r="I240" s="940"/>
      <c r="J240" s="940"/>
      <c r="K240" s="940"/>
      <c r="L240" s="941"/>
    </row>
    <row r="241" spans="2:12" x14ac:dyDescent="0.25">
      <c r="B241" s="939"/>
      <c r="C241" s="940"/>
      <c r="D241" s="940"/>
      <c r="E241" s="940"/>
      <c r="F241" s="940"/>
      <c r="G241" s="941"/>
      <c r="H241" s="939"/>
      <c r="I241" s="940"/>
      <c r="J241" s="940"/>
      <c r="K241" s="940"/>
      <c r="L241" s="941"/>
    </row>
    <row r="242" spans="2:12" x14ac:dyDescent="0.25">
      <c r="B242" s="939"/>
      <c r="C242" s="940"/>
      <c r="D242" s="940"/>
      <c r="E242" s="940"/>
      <c r="F242" s="940"/>
      <c r="G242" s="941"/>
      <c r="H242" s="939"/>
      <c r="I242" s="940"/>
      <c r="J242" s="940"/>
      <c r="K242" s="940"/>
      <c r="L242" s="941"/>
    </row>
    <row r="243" spans="2:12" x14ac:dyDescent="0.25">
      <c r="B243" s="939"/>
      <c r="C243" s="940"/>
      <c r="D243" s="940"/>
      <c r="E243" s="940"/>
      <c r="F243" s="940"/>
      <c r="G243" s="941"/>
      <c r="H243" s="939"/>
      <c r="I243" s="940"/>
      <c r="J243" s="940"/>
      <c r="K243" s="940"/>
      <c r="L243" s="941"/>
    </row>
    <row r="244" spans="2:12" x14ac:dyDescent="0.25">
      <c r="B244" s="939"/>
      <c r="C244" s="940"/>
      <c r="D244" s="940"/>
      <c r="E244" s="940"/>
      <c r="F244" s="940"/>
      <c r="G244" s="941"/>
      <c r="H244" s="939"/>
      <c r="I244" s="940"/>
      <c r="J244" s="940"/>
      <c r="K244" s="940"/>
      <c r="L244" s="941"/>
    </row>
    <row r="245" spans="2:12" x14ac:dyDescent="0.25">
      <c r="B245" s="939"/>
      <c r="C245" s="940"/>
      <c r="D245" s="940"/>
      <c r="E245" s="940"/>
      <c r="F245" s="940"/>
      <c r="G245" s="941"/>
      <c r="H245" s="939"/>
      <c r="I245" s="940"/>
      <c r="J245" s="940"/>
      <c r="K245" s="940"/>
      <c r="L245" s="941"/>
    </row>
    <row r="246" spans="2:12" x14ac:dyDescent="0.25">
      <c r="B246" s="939"/>
      <c r="C246" s="940"/>
      <c r="D246" s="940"/>
      <c r="E246" s="940"/>
      <c r="F246" s="940"/>
      <c r="G246" s="941"/>
      <c r="H246" s="939"/>
      <c r="I246" s="940"/>
      <c r="J246" s="940"/>
      <c r="K246" s="940"/>
      <c r="L246" s="941"/>
    </row>
    <row r="247" spans="2:12" x14ac:dyDescent="0.25">
      <c r="B247" s="939"/>
      <c r="C247" s="940"/>
      <c r="D247" s="940"/>
      <c r="E247" s="940"/>
      <c r="F247" s="940"/>
      <c r="G247" s="941"/>
      <c r="H247" s="939"/>
      <c r="I247" s="940"/>
      <c r="J247" s="940"/>
      <c r="K247" s="940"/>
      <c r="L247" s="941"/>
    </row>
    <row r="248" spans="2:12" x14ac:dyDescent="0.25">
      <c r="B248" s="939"/>
      <c r="C248" s="940"/>
      <c r="D248" s="940"/>
      <c r="E248" s="940"/>
      <c r="F248" s="940"/>
      <c r="G248" s="941"/>
      <c r="H248" s="939"/>
      <c r="I248" s="940"/>
      <c r="J248" s="940"/>
      <c r="K248" s="940"/>
      <c r="L248" s="941"/>
    </row>
    <row r="249" spans="2:12" x14ac:dyDescent="0.25">
      <c r="B249" s="939"/>
      <c r="C249" s="940"/>
      <c r="D249" s="940"/>
      <c r="E249" s="940"/>
      <c r="F249" s="940"/>
      <c r="G249" s="941"/>
      <c r="H249" s="939"/>
      <c r="I249" s="940"/>
      <c r="J249" s="940"/>
      <c r="K249" s="940"/>
      <c r="L249" s="941"/>
    </row>
    <row r="250" spans="2:12" x14ac:dyDescent="0.25">
      <c r="B250" s="939"/>
      <c r="C250" s="940"/>
      <c r="D250" s="940"/>
      <c r="E250" s="940"/>
      <c r="F250" s="940"/>
      <c r="G250" s="941"/>
      <c r="H250" s="939"/>
      <c r="I250" s="940"/>
      <c r="J250" s="940"/>
      <c r="K250" s="940"/>
      <c r="L250" s="941"/>
    </row>
    <row r="251" spans="2:12" x14ac:dyDescent="0.25">
      <c r="B251" s="939"/>
      <c r="C251" s="940"/>
      <c r="D251" s="940"/>
      <c r="E251" s="940"/>
      <c r="F251" s="940"/>
      <c r="G251" s="941"/>
      <c r="H251" s="939"/>
      <c r="I251" s="940"/>
      <c r="J251" s="940"/>
      <c r="K251" s="940"/>
      <c r="L251" s="941"/>
    </row>
    <row r="252" spans="2:12" x14ac:dyDescent="0.25">
      <c r="B252" s="939"/>
      <c r="C252" s="940"/>
      <c r="D252" s="940"/>
      <c r="E252" s="940"/>
      <c r="F252" s="940"/>
      <c r="G252" s="941"/>
      <c r="H252" s="939"/>
      <c r="I252" s="940"/>
      <c r="J252" s="940"/>
      <c r="K252" s="940"/>
      <c r="L252" s="941"/>
    </row>
    <row r="253" spans="2:12" ht="15" customHeight="1" x14ac:dyDescent="0.25">
      <c r="B253" s="1075">
        <v>29</v>
      </c>
      <c r="C253" s="1076"/>
      <c r="D253" s="1076"/>
      <c r="E253" s="1076"/>
      <c r="F253" s="1076"/>
      <c r="G253" s="1077"/>
      <c r="H253" s="1075">
        <v>30</v>
      </c>
      <c r="I253" s="1076"/>
      <c r="J253" s="1076"/>
      <c r="K253" s="1076"/>
      <c r="L253" s="1077"/>
    </row>
    <row r="254" spans="2:12" ht="15.75" thickBot="1" x14ac:dyDescent="0.3">
      <c r="B254" s="1078"/>
      <c r="C254" s="1079"/>
      <c r="D254" s="1079"/>
      <c r="E254" s="1079"/>
      <c r="F254" s="1079"/>
      <c r="G254" s="1080"/>
      <c r="H254" s="1078"/>
      <c r="I254" s="1079"/>
      <c r="J254" s="1079"/>
      <c r="K254" s="1079"/>
      <c r="L254" s="1080"/>
    </row>
    <row r="255" spans="2:12" x14ac:dyDescent="0.25">
      <c r="B255" s="954" t="s">
        <v>646</v>
      </c>
      <c r="C255" s="955"/>
      <c r="D255" s="955"/>
      <c r="E255" s="955"/>
      <c r="F255" s="955"/>
      <c r="G255" s="956"/>
      <c r="H255" s="954" t="s">
        <v>647</v>
      </c>
      <c r="I255" s="955"/>
      <c r="J255" s="955"/>
      <c r="K255" s="955"/>
      <c r="L255" s="956"/>
    </row>
    <row r="256" spans="2:12" x14ac:dyDescent="0.25">
      <c r="B256" s="939"/>
      <c r="C256" s="940"/>
      <c r="D256" s="940"/>
      <c r="E256" s="940"/>
      <c r="F256" s="940"/>
      <c r="G256" s="941"/>
      <c r="H256" s="939"/>
      <c r="I256" s="940"/>
      <c r="J256" s="940"/>
      <c r="K256" s="940"/>
      <c r="L256" s="941"/>
    </row>
    <row r="257" spans="2:12" x14ac:dyDescent="0.25">
      <c r="B257" s="939"/>
      <c r="C257" s="940"/>
      <c r="D257" s="940"/>
      <c r="E257" s="940"/>
      <c r="F257" s="940"/>
      <c r="G257" s="941"/>
      <c r="H257" s="939"/>
      <c r="I257" s="940"/>
      <c r="J257" s="940"/>
      <c r="K257" s="940"/>
      <c r="L257" s="941"/>
    </row>
    <row r="258" spans="2:12" x14ac:dyDescent="0.25">
      <c r="B258" s="939"/>
      <c r="C258" s="940"/>
      <c r="D258" s="940"/>
      <c r="E258" s="940"/>
      <c r="F258" s="940"/>
      <c r="G258" s="941"/>
      <c r="H258" s="939"/>
      <c r="I258" s="940"/>
      <c r="J258" s="940"/>
      <c r="K258" s="940"/>
      <c r="L258" s="941"/>
    </row>
    <row r="259" spans="2:12" x14ac:dyDescent="0.25">
      <c r="B259" s="939"/>
      <c r="C259" s="940"/>
      <c r="D259" s="940"/>
      <c r="E259" s="940"/>
      <c r="F259" s="940"/>
      <c r="G259" s="941"/>
      <c r="H259" s="939"/>
      <c r="I259" s="940"/>
      <c r="J259" s="940"/>
      <c r="K259" s="940"/>
      <c r="L259" s="941"/>
    </row>
    <row r="260" spans="2:12" x14ac:dyDescent="0.25">
      <c r="B260" s="939"/>
      <c r="C260" s="940"/>
      <c r="D260" s="940"/>
      <c r="E260" s="940"/>
      <c r="F260" s="940"/>
      <c r="G260" s="941"/>
      <c r="H260" s="939"/>
      <c r="I260" s="940"/>
      <c r="J260" s="940"/>
      <c r="K260" s="940"/>
      <c r="L260" s="941"/>
    </row>
    <row r="261" spans="2:12" x14ac:dyDescent="0.25">
      <c r="B261" s="939"/>
      <c r="C261" s="940"/>
      <c r="D261" s="940"/>
      <c r="E261" s="940"/>
      <c r="F261" s="940"/>
      <c r="G261" s="941"/>
      <c r="H261" s="939"/>
      <c r="I261" s="940"/>
      <c r="J261" s="940"/>
      <c r="K261" s="940"/>
      <c r="L261" s="941"/>
    </row>
    <row r="262" spans="2:12" x14ac:dyDescent="0.25">
      <c r="B262" s="939"/>
      <c r="C262" s="940"/>
      <c r="D262" s="940"/>
      <c r="E262" s="940"/>
      <c r="F262" s="940"/>
      <c r="G262" s="941"/>
      <c r="H262" s="939"/>
      <c r="I262" s="940"/>
      <c r="J262" s="940"/>
      <c r="K262" s="940"/>
      <c r="L262" s="941"/>
    </row>
    <row r="263" spans="2:12" x14ac:dyDescent="0.25">
      <c r="B263" s="939"/>
      <c r="C263" s="940"/>
      <c r="D263" s="940"/>
      <c r="E263" s="940"/>
      <c r="F263" s="940"/>
      <c r="G263" s="941"/>
      <c r="H263" s="939"/>
      <c r="I263" s="940"/>
      <c r="J263" s="940"/>
      <c r="K263" s="940"/>
      <c r="L263" s="941"/>
    </row>
    <row r="264" spans="2:12" x14ac:dyDescent="0.25">
      <c r="B264" s="939"/>
      <c r="C264" s="940"/>
      <c r="D264" s="940"/>
      <c r="E264" s="940"/>
      <c r="F264" s="940"/>
      <c r="G264" s="941"/>
      <c r="H264" s="939"/>
      <c r="I264" s="940"/>
      <c r="J264" s="940"/>
      <c r="K264" s="940"/>
      <c r="L264" s="941"/>
    </row>
    <row r="265" spans="2:12" x14ac:dyDescent="0.25">
      <c r="B265" s="939"/>
      <c r="C265" s="940"/>
      <c r="D265" s="940"/>
      <c r="E265" s="940"/>
      <c r="F265" s="940"/>
      <c r="G265" s="941"/>
      <c r="H265" s="939"/>
      <c r="I265" s="940"/>
      <c r="J265" s="940"/>
      <c r="K265" s="940"/>
      <c r="L265" s="941"/>
    </row>
    <row r="266" spans="2:12" x14ac:dyDescent="0.25">
      <c r="B266" s="939"/>
      <c r="C266" s="940"/>
      <c r="D266" s="940"/>
      <c r="E266" s="940"/>
      <c r="F266" s="940"/>
      <c r="G266" s="941"/>
      <c r="H266" s="939"/>
      <c r="I266" s="940"/>
      <c r="J266" s="940"/>
      <c r="K266" s="940"/>
      <c r="L266" s="941"/>
    </row>
    <row r="267" spans="2:12" x14ac:dyDescent="0.25">
      <c r="B267" s="939"/>
      <c r="C267" s="940"/>
      <c r="D267" s="940"/>
      <c r="E267" s="940"/>
      <c r="F267" s="940"/>
      <c r="G267" s="941"/>
      <c r="H267" s="939"/>
      <c r="I267" s="940"/>
      <c r="J267" s="940"/>
      <c r="K267" s="940"/>
      <c r="L267" s="941"/>
    </row>
    <row r="268" spans="2:12" x14ac:dyDescent="0.25">
      <c r="B268" s="939"/>
      <c r="C268" s="940"/>
      <c r="D268" s="940"/>
      <c r="E268" s="940"/>
      <c r="F268" s="940"/>
      <c r="G268" s="941"/>
      <c r="H268" s="939"/>
      <c r="I268" s="940"/>
      <c r="J268" s="940"/>
      <c r="K268" s="940"/>
      <c r="L268" s="941"/>
    </row>
    <row r="269" spans="2:12" ht="15" customHeight="1" x14ac:dyDescent="0.25">
      <c r="B269" s="1075">
        <v>31</v>
      </c>
      <c r="C269" s="1076"/>
      <c r="D269" s="1076"/>
      <c r="E269" s="1076"/>
      <c r="F269" s="1076"/>
      <c r="G269" s="1077"/>
      <c r="H269" s="1075">
        <v>32</v>
      </c>
      <c r="I269" s="1076"/>
      <c r="J269" s="1076"/>
      <c r="K269" s="1076"/>
      <c r="L269" s="1077"/>
    </row>
    <row r="270" spans="2:12" ht="15.75" thickBot="1" x14ac:dyDescent="0.3">
      <c r="B270" s="1078"/>
      <c r="C270" s="1079"/>
      <c r="D270" s="1079"/>
      <c r="E270" s="1079"/>
      <c r="F270" s="1079"/>
      <c r="G270" s="1080"/>
      <c r="H270" s="1078"/>
      <c r="I270" s="1079"/>
      <c r="J270" s="1079"/>
      <c r="K270" s="1079"/>
      <c r="L270" s="1080"/>
    </row>
    <row r="271" spans="2:12" x14ac:dyDescent="0.25">
      <c r="B271" s="954" t="s">
        <v>646</v>
      </c>
      <c r="C271" s="955"/>
      <c r="D271" s="955"/>
      <c r="E271" s="955"/>
      <c r="F271" s="955"/>
      <c r="G271" s="956"/>
      <c r="H271" s="954" t="s">
        <v>647</v>
      </c>
      <c r="I271" s="955"/>
      <c r="J271" s="955"/>
      <c r="K271" s="955"/>
      <c r="L271" s="956"/>
    </row>
    <row r="272" spans="2:12" x14ac:dyDescent="0.25">
      <c r="B272" s="939"/>
      <c r="C272" s="940"/>
      <c r="D272" s="940"/>
      <c r="E272" s="940"/>
      <c r="F272" s="940"/>
      <c r="G272" s="941"/>
      <c r="H272" s="939"/>
      <c r="I272" s="940"/>
      <c r="J272" s="940"/>
      <c r="K272" s="940"/>
      <c r="L272" s="941"/>
    </row>
    <row r="273" spans="2:12" x14ac:dyDescent="0.25">
      <c r="B273" s="939"/>
      <c r="C273" s="940"/>
      <c r="D273" s="940"/>
      <c r="E273" s="940"/>
      <c r="F273" s="940"/>
      <c r="G273" s="941"/>
      <c r="H273" s="939"/>
      <c r="I273" s="940"/>
      <c r="J273" s="940"/>
      <c r="K273" s="940"/>
      <c r="L273" s="941"/>
    </row>
    <row r="274" spans="2:12" x14ac:dyDescent="0.25">
      <c r="B274" s="939"/>
      <c r="C274" s="940"/>
      <c r="D274" s="940"/>
      <c r="E274" s="940"/>
      <c r="F274" s="940"/>
      <c r="G274" s="941"/>
      <c r="H274" s="939"/>
      <c r="I274" s="940"/>
      <c r="J274" s="940"/>
      <c r="K274" s="940"/>
      <c r="L274" s="941"/>
    </row>
    <row r="275" spans="2:12" x14ac:dyDescent="0.25">
      <c r="B275" s="939"/>
      <c r="C275" s="940"/>
      <c r="D275" s="940"/>
      <c r="E275" s="940"/>
      <c r="F275" s="940"/>
      <c r="G275" s="941"/>
      <c r="H275" s="939"/>
      <c r="I275" s="940"/>
      <c r="J275" s="940"/>
      <c r="K275" s="940"/>
      <c r="L275" s="941"/>
    </row>
    <row r="276" spans="2:12" x14ac:dyDescent="0.25">
      <c r="B276" s="939"/>
      <c r="C276" s="940"/>
      <c r="D276" s="940"/>
      <c r="E276" s="940"/>
      <c r="F276" s="940"/>
      <c r="G276" s="941"/>
      <c r="H276" s="939"/>
      <c r="I276" s="940"/>
      <c r="J276" s="940"/>
      <c r="K276" s="940"/>
      <c r="L276" s="941"/>
    </row>
    <row r="277" spans="2:12" x14ac:dyDescent="0.25">
      <c r="B277" s="939"/>
      <c r="C277" s="940"/>
      <c r="D277" s="940"/>
      <c r="E277" s="940"/>
      <c r="F277" s="940"/>
      <c r="G277" s="941"/>
      <c r="H277" s="939"/>
      <c r="I277" s="940"/>
      <c r="J277" s="940"/>
      <c r="K277" s="940"/>
      <c r="L277" s="941"/>
    </row>
    <row r="278" spans="2:12" x14ac:dyDescent="0.25">
      <c r="B278" s="939"/>
      <c r="C278" s="940"/>
      <c r="D278" s="940"/>
      <c r="E278" s="940"/>
      <c r="F278" s="940"/>
      <c r="G278" s="941"/>
      <c r="H278" s="939"/>
      <c r="I278" s="940"/>
      <c r="J278" s="940"/>
      <c r="K278" s="940"/>
      <c r="L278" s="941"/>
    </row>
    <row r="279" spans="2:12" x14ac:dyDescent="0.25">
      <c r="B279" s="939"/>
      <c r="C279" s="940"/>
      <c r="D279" s="940"/>
      <c r="E279" s="940"/>
      <c r="F279" s="940"/>
      <c r="G279" s="941"/>
      <c r="H279" s="939"/>
      <c r="I279" s="940"/>
      <c r="J279" s="940"/>
      <c r="K279" s="940"/>
      <c r="L279" s="941"/>
    </row>
    <row r="280" spans="2:12" x14ac:dyDescent="0.25">
      <c r="B280" s="939"/>
      <c r="C280" s="940"/>
      <c r="D280" s="940"/>
      <c r="E280" s="940"/>
      <c r="F280" s="940"/>
      <c r="G280" s="941"/>
      <c r="H280" s="939"/>
      <c r="I280" s="940"/>
      <c r="J280" s="940"/>
      <c r="K280" s="940"/>
      <c r="L280" s="941"/>
    </row>
    <row r="281" spans="2:12" x14ac:dyDescent="0.25">
      <c r="B281" s="939"/>
      <c r="C281" s="940"/>
      <c r="D281" s="940"/>
      <c r="E281" s="940"/>
      <c r="F281" s="940"/>
      <c r="G281" s="941"/>
      <c r="H281" s="939"/>
      <c r="I281" s="940"/>
      <c r="J281" s="940"/>
      <c r="K281" s="940"/>
      <c r="L281" s="941"/>
    </row>
    <row r="282" spans="2:12" x14ac:dyDescent="0.25">
      <c r="B282" s="939"/>
      <c r="C282" s="940"/>
      <c r="D282" s="940"/>
      <c r="E282" s="940"/>
      <c r="F282" s="940"/>
      <c r="G282" s="941"/>
      <c r="H282" s="939"/>
      <c r="I282" s="940"/>
      <c r="J282" s="940"/>
      <c r="K282" s="940"/>
      <c r="L282" s="941"/>
    </row>
    <row r="283" spans="2:12" x14ac:dyDescent="0.25">
      <c r="B283" s="939"/>
      <c r="C283" s="940"/>
      <c r="D283" s="940"/>
      <c r="E283" s="940"/>
      <c r="F283" s="940"/>
      <c r="G283" s="941"/>
      <c r="H283" s="939"/>
      <c r="I283" s="940"/>
      <c r="J283" s="940"/>
      <c r="K283" s="940"/>
      <c r="L283" s="941"/>
    </row>
    <row r="284" spans="2:12" x14ac:dyDescent="0.25">
      <c r="B284" s="939"/>
      <c r="C284" s="940"/>
      <c r="D284" s="940"/>
      <c r="E284" s="940"/>
      <c r="F284" s="940"/>
      <c r="G284" s="941"/>
      <c r="H284" s="939"/>
      <c r="I284" s="940"/>
      <c r="J284" s="940"/>
      <c r="K284" s="940"/>
      <c r="L284" s="941"/>
    </row>
    <row r="285" spans="2:12" ht="15" customHeight="1" x14ac:dyDescent="0.25">
      <c r="B285" s="1075">
        <v>31</v>
      </c>
      <c r="C285" s="1076"/>
      <c r="D285" s="1076"/>
      <c r="E285" s="1076"/>
      <c r="F285" s="1076"/>
      <c r="G285" s="1077"/>
      <c r="H285" s="1075">
        <v>32</v>
      </c>
      <c r="I285" s="1076"/>
      <c r="J285" s="1076"/>
      <c r="K285" s="1076"/>
      <c r="L285" s="1077"/>
    </row>
    <row r="286" spans="2:12" ht="15.75" thickBot="1" x14ac:dyDescent="0.3">
      <c r="B286" s="1078"/>
      <c r="C286" s="1079"/>
      <c r="D286" s="1079"/>
      <c r="E286" s="1079"/>
      <c r="F286" s="1079"/>
      <c r="G286" s="1080"/>
      <c r="H286" s="1078"/>
      <c r="I286" s="1079"/>
      <c r="J286" s="1079"/>
      <c r="K286" s="1079"/>
      <c r="L286" s="1080"/>
    </row>
    <row r="287" spans="2:12" ht="36.75" customHeight="1" thickBot="1" x14ac:dyDescent="0.3">
      <c r="B287" s="1090" t="s">
        <v>1099</v>
      </c>
      <c r="C287" s="1093"/>
      <c r="D287" s="1093"/>
      <c r="E287" s="1093"/>
      <c r="F287" s="1093"/>
      <c r="G287" s="1093"/>
      <c r="H287" s="1093"/>
      <c r="I287" s="1093"/>
      <c r="J287" s="1093"/>
      <c r="K287" s="1093"/>
      <c r="L287" s="1094"/>
    </row>
    <row r="288" spans="2:12" x14ac:dyDescent="0.25">
      <c r="B288" s="954" t="s">
        <v>646</v>
      </c>
      <c r="C288" s="955"/>
      <c r="D288" s="955"/>
      <c r="E288" s="955"/>
      <c r="F288" s="955"/>
      <c r="G288" s="956"/>
      <c r="H288" s="954" t="s">
        <v>647</v>
      </c>
      <c r="I288" s="955"/>
      <c r="J288" s="955"/>
      <c r="K288" s="955"/>
      <c r="L288" s="956"/>
    </row>
    <row r="289" spans="2:12" x14ac:dyDescent="0.25">
      <c r="B289" s="939"/>
      <c r="C289" s="940"/>
      <c r="D289" s="940"/>
      <c r="E289" s="940"/>
      <c r="F289" s="940"/>
      <c r="G289" s="941"/>
      <c r="H289" s="939"/>
      <c r="I289" s="940"/>
      <c r="J289" s="940"/>
      <c r="K289" s="940"/>
      <c r="L289" s="941"/>
    </row>
    <row r="290" spans="2:12" x14ac:dyDescent="0.25">
      <c r="B290" s="939"/>
      <c r="C290" s="940"/>
      <c r="D290" s="940"/>
      <c r="E290" s="940"/>
      <c r="F290" s="940"/>
      <c r="G290" s="941"/>
      <c r="H290" s="939"/>
      <c r="I290" s="940"/>
      <c r="J290" s="940"/>
      <c r="K290" s="940"/>
      <c r="L290" s="941"/>
    </row>
    <row r="291" spans="2:12" x14ac:dyDescent="0.25">
      <c r="B291" s="939"/>
      <c r="C291" s="940"/>
      <c r="D291" s="940"/>
      <c r="E291" s="940"/>
      <c r="F291" s="940"/>
      <c r="G291" s="941"/>
      <c r="H291" s="939"/>
      <c r="I291" s="940"/>
      <c r="J291" s="940"/>
      <c r="K291" s="940"/>
      <c r="L291" s="941"/>
    </row>
    <row r="292" spans="2:12" x14ac:dyDescent="0.25">
      <c r="B292" s="939"/>
      <c r="C292" s="940"/>
      <c r="D292" s="940"/>
      <c r="E292" s="940"/>
      <c r="F292" s="940"/>
      <c r="G292" s="941"/>
      <c r="H292" s="939"/>
      <c r="I292" s="940"/>
      <c r="J292" s="940"/>
      <c r="K292" s="940"/>
      <c r="L292" s="941"/>
    </row>
    <row r="293" spans="2:12" x14ac:dyDescent="0.25">
      <c r="B293" s="939"/>
      <c r="C293" s="940"/>
      <c r="D293" s="940"/>
      <c r="E293" s="940"/>
      <c r="F293" s="940"/>
      <c r="G293" s="941"/>
      <c r="H293" s="939"/>
      <c r="I293" s="940"/>
      <c r="J293" s="940"/>
      <c r="K293" s="940"/>
      <c r="L293" s="941"/>
    </row>
    <row r="294" spans="2:12" x14ac:dyDescent="0.25">
      <c r="B294" s="939"/>
      <c r="C294" s="940"/>
      <c r="D294" s="940"/>
      <c r="E294" s="940"/>
      <c r="F294" s="940"/>
      <c r="G294" s="941"/>
      <c r="H294" s="939"/>
      <c r="I294" s="940"/>
      <c r="J294" s="940"/>
      <c r="K294" s="940"/>
      <c r="L294" s="941"/>
    </row>
    <row r="295" spans="2:12" x14ac:dyDescent="0.25">
      <c r="B295" s="939"/>
      <c r="C295" s="940"/>
      <c r="D295" s="940"/>
      <c r="E295" s="940"/>
      <c r="F295" s="940"/>
      <c r="G295" s="941"/>
      <c r="H295" s="939"/>
      <c r="I295" s="940"/>
      <c r="J295" s="940"/>
      <c r="K295" s="940"/>
      <c r="L295" s="941"/>
    </row>
    <row r="296" spans="2:12" x14ac:dyDescent="0.25">
      <c r="B296" s="939"/>
      <c r="C296" s="940"/>
      <c r="D296" s="940"/>
      <c r="E296" s="940"/>
      <c r="F296" s="940"/>
      <c r="G296" s="941"/>
      <c r="H296" s="939"/>
      <c r="I296" s="940"/>
      <c r="J296" s="940"/>
      <c r="K296" s="940"/>
      <c r="L296" s="941"/>
    </row>
    <row r="297" spans="2:12" x14ac:dyDescent="0.25">
      <c r="B297" s="939"/>
      <c r="C297" s="940"/>
      <c r="D297" s="940"/>
      <c r="E297" s="940"/>
      <c r="F297" s="940"/>
      <c r="G297" s="941"/>
      <c r="H297" s="939"/>
      <c r="I297" s="940"/>
      <c r="J297" s="940"/>
      <c r="K297" s="940"/>
      <c r="L297" s="941"/>
    </row>
    <row r="298" spans="2:12" x14ac:dyDescent="0.25">
      <c r="B298" s="939"/>
      <c r="C298" s="940"/>
      <c r="D298" s="940"/>
      <c r="E298" s="940"/>
      <c r="F298" s="940"/>
      <c r="G298" s="941"/>
      <c r="H298" s="939"/>
      <c r="I298" s="940"/>
      <c r="J298" s="940"/>
      <c r="K298" s="940"/>
      <c r="L298" s="941"/>
    </row>
    <row r="299" spans="2:12" x14ac:dyDescent="0.25">
      <c r="B299" s="939"/>
      <c r="C299" s="940"/>
      <c r="D299" s="940"/>
      <c r="E299" s="940"/>
      <c r="F299" s="940"/>
      <c r="G299" s="941"/>
      <c r="H299" s="939"/>
      <c r="I299" s="940"/>
      <c r="J299" s="940"/>
      <c r="K299" s="940"/>
      <c r="L299" s="941"/>
    </row>
    <row r="300" spans="2:12" x14ac:dyDescent="0.25">
      <c r="B300" s="939"/>
      <c r="C300" s="940"/>
      <c r="D300" s="940"/>
      <c r="E300" s="940"/>
      <c r="F300" s="940"/>
      <c r="G300" s="941"/>
      <c r="H300" s="939"/>
      <c r="I300" s="940"/>
      <c r="J300" s="940"/>
      <c r="K300" s="940"/>
      <c r="L300" s="941"/>
    </row>
    <row r="301" spans="2:12" x14ac:dyDescent="0.25">
      <c r="B301" s="939"/>
      <c r="C301" s="940"/>
      <c r="D301" s="940"/>
      <c r="E301" s="940"/>
      <c r="F301" s="940"/>
      <c r="G301" s="941"/>
      <c r="H301" s="939"/>
      <c r="I301" s="940"/>
      <c r="J301" s="940"/>
      <c r="K301" s="940"/>
      <c r="L301" s="941"/>
    </row>
    <row r="302" spans="2:12" ht="15" customHeight="1" x14ac:dyDescent="0.25">
      <c r="B302" s="1075">
        <v>31</v>
      </c>
      <c r="C302" s="1076"/>
      <c r="D302" s="1076"/>
      <c r="E302" s="1076"/>
      <c r="F302" s="1076"/>
      <c r="G302" s="1077"/>
      <c r="H302" s="1075">
        <v>32</v>
      </c>
      <c r="I302" s="1076"/>
      <c r="J302" s="1076"/>
      <c r="K302" s="1076"/>
      <c r="L302" s="1077"/>
    </row>
    <row r="303" spans="2:12" ht="15.75" thickBot="1" x14ac:dyDescent="0.3">
      <c r="B303" s="1078"/>
      <c r="C303" s="1079"/>
      <c r="D303" s="1079"/>
      <c r="E303" s="1079"/>
      <c r="F303" s="1079"/>
      <c r="G303" s="1080"/>
      <c r="H303" s="1078"/>
      <c r="I303" s="1079"/>
      <c r="J303" s="1079"/>
      <c r="K303" s="1079"/>
      <c r="L303" s="1080"/>
    </row>
    <row r="304" spans="2:12" ht="50.25" customHeight="1" thickBot="1" x14ac:dyDescent="0.3">
      <c r="B304" s="1090" t="s">
        <v>1100</v>
      </c>
      <c r="C304" s="1093"/>
      <c r="D304" s="1093"/>
      <c r="E304" s="1093"/>
      <c r="F304" s="1093"/>
      <c r="G304" s="1093"/>
      <c r="H304" s="1093"/>
      <c r="I304" s="1093"/>
      <c r="J304" s="1093"/>
      <c r="K304" s="1093"/>
      <c r="L304" s="1094"/>
    </row>
    <row r="305" spans="2:12" x14ac:dyDescent="0.25">
      <c r="B305" s="954" t="s">
        <v>646</v>
      </c>
      <c r="C305" s="955"/>
      <c r="D305" s="955"/>
      <c r="E305" s="955"/>
      <c r="F305" s="955"/>
      <c r="G305" s="956"/>
      <c r="H305" s="954" t="s">
        <v>647</v>
      </c>
      <c r="I305" s="955"/>
      <c r="J305" s="955"/>
      <c r="K305" s="955"/>
      <c r="L305" s="956"/>
    </row>
    <row r="306" spans="2:12" x14ac:dyDescent="0.25">
      <c r="B306" s="939"/>
      <c r="C306" s="940"/>
      <c r="D306" s="940"/>
      <c r="E306" s="940"/>
      <c r="F306" s="940"/>
      <c r="G306" s="941"/>
      <c r="H306" s="939"/>
      <c r="I306" s="940"/>
      <c r="J306" s="940"/>
      <c r="K306" s="940"/>
      <c r="L306" s="941"/>
    </row>
    <row r="307" spans="2:12" x14ac:dyDescent="0.25">
      <c r="B307" s="939"/>
      <c r="C307" s="940"/>
      <c r="D307" s="940"/>
      <c r="E307" s="940"/>
      <c r="F307" s="940"/>
      <c r="G307" s="941"/>
      <c r="H307" s="939"/>
      <c r="I307" s="940"/>
      <c r="J307" s="940"/>
      <c r="K307" s="940"/>
      <c r="L307" s="941"/>
    </row>
    <row r="308" spans="2:12" x14ac:dyDescent="0.25">
      <c r="B308" s="939"/>
      <c r="C308" s="940"/>
      <c r="D308" s="940"/>
      <c r="E308" s="940"/>
      <c r="F308" s="940"/>
      <c r="G308" s="941"/>
      <c r="H308" s="939"/>
      <c r="I308" s="940"/>
      <c r="J308" s="940"/>
      <c r="K308" s="940"/>
      <c r="L308" s="941"/>
    </row>
    <row r="309" spans="2:12" x14ac:dyDescent="0.25">
      <c r="B309" s="939"/>
      <c r="C309" s="940"/>
      <c r="D309" s="940"/>
      <c r="E309" s="940"/>
      <c r="F309" s="940"/>
      <c r="G309" s="941"/>
      <c r="H309" s="939"/>
      <c r="I309" s="940"/>
      <c r="J309" s="940"/>
      <c r="K309" s="940"/>
      <c r="L309" s="941"/>
    </row>
    <row r="310" spans="2:12" x14ac:dyDescent="0.25">
      <c r="B310" s="939"/>
      <c r="C310" s="940"/>
      <c r="D310" s="940"/>
      <c r="E310" s="940"/>
      <c r="F310" s="940"/>
      <c r="G310" s="941"/>
      <c r="H310" s="939"/>
      <c r="I310" s="940"/>
      <c r="J310" s="940"/>
      <c r="K310" s="940"/>
      <c r="L310" s="941"/>
    </row>
    <row r="311" spans="2:12" x14ac:dyDescent="0.25">
      <c r="B311" s="939"/>
      <c r="C311" s="940"/>
      <c r="D311" s="940"/>
      <c r="E311" s="940"/>
      <c r="F311" s="940"/>
      <c r="G311" s="941"/>
      <c r="H311" s="939"/>
      <c r="I311" s="940"/>
      <c r="J311" s="940"/>
      <c r="K311" s="940"/>
      <c r="L311" s="941"/>
    </row>
    <row r="312" spans="2:12" x14ac:dyDescent="0.25">
      <c r="B312" s="939"/>
      <c r="C312" s="940"/>
      <c r="D312" s="940"/>
      <c r="E312" s="940"/>
      <c r="F312" s="940"/>
      <c r="G312" s="941"/>
      <c r="H312" s="939"/>
      <c r="I312" s="940"/>
      <c r="J312" s="940"/>
      <c r="K312" s="940"/>
      <c r="L312" s="941"/>
    </row>
    <row r="313" spans="2:12" x14ac:dyDescent="0.25">
      <c r="B313" s="939"/>
      <c r="C313" s="940"/>
      <c r="D313" s="940"/>
      <c r="E313" s="940"/>
      <c r="F313" s="940"/>
      <c r="G313" s="941"/>
      <c r="H313" s="939"/>
      <c r="I313" s="940"/>
      <c r="J313" s="940"/>
      <c r="K313" s="940"/>
      <c r="L313" s="941"/>
    </row>
    <row r="314" spans="2:12" x14ac:dyDescent="0.25">
      <c r="B314" s="939"/>
      <c r="C314" s="940"/>
      <c r="D314" s="940"/>
      <c r="E314" s="940"/>
      <c r="F314" s="940"/>
      <c r="G314" s="941"/>
      <c r="H314" s="939"/>
      <c r="I314" s="940"/>
      <c r="J314" s="940"/>
      <c r="K314" s="940"/>
      <c r="L314" s="941"/>
    </row>
    <row r="315" spans="2:12" x14ac:dyDescent="0.25">
      <c r="B315" s="939"/>
      <c r="C315" s="940"/>
      <c r="D315" s="940"/>
      <c r="E315" s="940"/>
      <c r="F315" s="940"/>
      <c r="G315" s="941"/>
      <c r="H315" s="939"/>
      <c r="I315" s="940"/>
      <c r="J315" s="940"/>
      <c r="K315" s="940"/>
      <c r="L315" s="941"/>
    </row>
    <row r="316" spans="2:12" x14ac:dyDescent="0.25">
      <c r="B316" s="939"/>
      <c r="C316" s="940"/>
      <c r="D316" s="940"/>
      <c r="E316" s="940"/>
      <c r="F316" s="940"/>
      <c r="G316" s="941"/>
      <c r="H316" s="939"/>
      <c r="I316" s="940"/>
      <c r="J316" s="940"/>
      <c r="K316" s="940"/>
      <c r="L316" s="941"/>
    </row>
    <row r="317" spans="2:12" x14ac:dyDescent="0.25">
      <c r="B317" s="939"/>
      <c r="C317" s="940"/>
      <c r="D317" s="940"/>
      <c r="E317" s="940"/>
      <c r="F317" s="940"/>
      <c r="G317" s="941"/>
      <c r="H317" s="939"/>
      <c r="I317" s="940"/>
      <c r="J317" s="940"/>
      <c r="K317" s="940"/>
      <c r="L317" s="941"/>
    </row>
    <row r="318" spans="2:12" x14ac:dyDescent="0.25">
      <c r="B318" s="939"/>
      <c r="C318" s="940"/>
      <c r="D318" s="940"/>
      <c r="E318" s="940"/>
      <c r="F318" s="940"/>
      <c r="G318" s="941"/>
      <c r="H318" s="939"/>
      <c r="I318" s="940"/>
      <c r="J318" s="940"/>
      <c r="K318" s="940"/>
      <c r="L318" s="941"/>
    </row>
    <row r="319" spans="2:12" ht="15" customHeight="1" x14ac:dyDescent="0.25">
      <c r="B319" s="1075">
        <v>31</v>
      </c>
      <c r="C319" s="1076"/>
      <c r="D319" s="1076"/>
      <c r="E319" s="1076"/>
      <c r="F319" s="1076"/>
      <c r="G319" s="1077"/>
      <c r="H319" s="1075">
        <v>32</v>
      </c>
      <c r="I319" s="1076"/>
      <c r="J319" s="1076"/>
      <c r="K319" s="1076"/>
      <c r="L319" s="1077"/>
    </row>
    <row r="320" spans="2:12" ht="15.75" thickBot="1" x14ac:dyDescent="0.3">
      <c r="B320" s="1078"/>
      <c r="C320" s="1079"/>
      <c r="D320" s="1079"/>
      <c r="E320" s="1079"/>
      <c r="F320" s="1079"/>
      <c r="G320" s="1080"/>
      <c r="H320" s="1078"/>
      <c r="I320" s="1079"/>
      <c r="J320" s="1079"/>
      <c r="K320" s="1079"/>
      <c r="L320" s="1080"/>
    </row>
    <row r="321" spans="2:12" ht="36.75" customHeight="1" thickBot="1" x14ac:dyDescent="0.3">
      <c r="B321" s="1090" t="s">
        <v>1101</v>
      </c>
      <c r="C321" s="1093"/>
      <c r="D321" s="1093"/>
      <c r="E321" s="1093"/>
      <c r="F321" s="1093"/>
      <c r="G321" s="1093"/>
      <c r="H321" s="1093"/>
      <c r="I321" s="1093"/>
      <c r="J321" s="1093"/>
      <c r="K321" s="1093"/>
      <c r="L321" s="1094"/>
    </row>
    <row r="322" spans="2:12" x14ac:dyDescent="0.25">
      <c r="B322" s="954" t="s">
        <v>646</v>
      </c>
      <c r="C322" s="955"/>
      <c r="D322" s="955"/>
      <c r="E322" s="955"/>
      <c r="F322" s="955"/>
      <c r="G322" s="956"/>
      <c r="H322" s="954" t="s">
        <v>647</v>
      </c>
      <c r="I322" s="955"/>
      <c r="J322" s="955"/>
      <c r="K322" s="955"/>
      <c r="L322" s="956"/>
    </row>
    <row r="323" spans="2:12" x14ac:dyDescent="0.25">
      <c r="B323" s="939"/>
      <c r="C323" s="940"/>
      <c r="D323" s="940"/>
      <c r="E323" s="940"/>
      <c r="F323" s="940"/>
      <c r="G323" s="941"/>
      <c r="H323" s="939"/>
      <c r="I323" s="940"/>
      <c r="J323" s="940"/>
      <c r="K323" s="940"/>
      <c r="L323" s="941"/>
    </row>
    <row r="324" spans="2:12" x14ac:dyDescent="0.25">
      <c r="B324" s="939"/>
      <c r="C324" s="940"/>
      <c r="D324" s="940"/>
      <c r="E324" s="940"/>
      <c r="F324" s="940"/>
      <c r="G324" s="941"/>
      <c r="H324" s="939"/>
      <c r="I324" s="940"/>
      <c r="J324" s="940"/>
      <c r="K324" s="940"/>
      <c r="L324" s="941"/>
    </row>
    <row r="325" spans="2:12" x14ac:dyDescent="0.25">
      <c r="B325" s="939"/>
      <c r="C325" s="940"/>
      <c r="D325" s="940"/>
      <c r="E325" s="940"/>
      <c r="F325" s="940"/>
      <c r="G325" s="941"/>
      <c r="H325" s="939"/>
      <c r="I325" s="940"/>
      <c r="J325" s="940"/>
      <c r="K325" s="940"/>
      <c r="L325" s="941"/>
    </row>
    <row r="326" spans="2:12" x14ac:dyDescent="0.25">
      <c r="B326" s="939"/>
      <c r="C326" s="940"/>
      <c r="D326" s="940"/>
      <c r="E326" s="940"/>
      <c r="F326" s="940"/>
      <c r="G326" s="941"/>
      <c r="H326" s="939"/>
      <c r="I326" s="940"/>
      <c r="J326" s="940"/>
      <c r="K326" s="940"/>
      <c r="L326" s="941"/>
    </row>
    <row r="327" spans="2:12" x14ac:dyDescent="0.25">
      <c r="B327" s="939"/>
      <c r="C327" s="940"/>
      <c r="D327" s="940"/>
      <c r="E327" s="940"/>
      <c r="F327" s="940"/>
      <c r="G327" s="941"/>
      <c r="H327" s="939"/>
      <c r="I327" s="940"/>
      <c r="J327" s="940"/>
      <c r="K327" s="940"/>
      <c r="L327" s="941"/>
    </row>
    <row r="328" spans="2:12" x14ac:dyDescent="0.25">
      <c r="B328" s="939"/>
      <c r="C328" s="940"/>
      <c r="D328" s="940"/>
      <c r="E328" s="940"/>
      <c r="F328" s="940"/>
      <c r="G328" s="941"/>
      <c r="H328" s="939"/>
      <c r="I328" s="940"/>
      <c r="J328" s="940"/>
      <c r="K328" s="940"/>
      <c r="L328" s="941"/>
    </row>
    <row r="329" spans="2:12" x14ac:dyDescent="0.25">
      <c r="B329" s="939"/>
      <c r="C329" s="940"/>
      <c r="D329" s="940"/>
      <c r="E329" s="940"/>
      <c r="F329" s="940"/>
      <c r="G329" s="941"/>
      <c r="H329" s="939"/>
      <c r="I329" s="940"/>
      <c r="J329" s="940"/>
      <c r="K329" s="940"/>
      <c r="L329" s="941"/>
    </row>
    <row r="330" spans="2:12" x14ac:dyDescent="0.25">
      <c r="B330" s="939"/>
      <c r="C330" s="940"/>
      <c r="D330" s="940"/>
      <c r="E330" s="940"/>
      <c r="F330" s="940"/>
      <c r="G330" s="941"/>
      <c r="H330" s="939"/>
      <c r="I330" s="940"/>
      <c r="J330" s="940"/>
      <c r="K330" s="940"/>
      <c r="L330" s="941"/>
    </row>
    <row r="331" spans="2:12" x14ac:dyDescent="0.25">
      <c r="B331" s="939"/>
      <c r="C331" s="940"/>
      <c r="D331" s="940"/>
      <c r="E331" s="940"/>
      <c r="F331" s="940"/>
      <c r="G331" s="941"/>
      <c r="H331" s="939"/>
      <c r="I331" s="940"/>
      <c r="J331" s="940"/>
      <c r="K331" s="940"/>
      <c r="L331" s="941"/>
    </row>
    <row r="332" spans="2:12" x14ac:dyDescent="0.25">
      <c r="B332" s="939"/>
      <c r="C332" s="940"/>
      <c r="D332" s="940"/>
      <c r="E332" s="940"/>
      <c r="F332" s="940"/>
      <c r="G332" s="941"/>
      <c r="H332" s="939"/>
      <c r="I332" s="940"/>
      <c r="J332" s="940"/>
      <c r="K332" s="940"/>
      <c r="L332" s="941"/>
    </row>
    <row r="333" spans="2:12" x14ac:dyDescent="0.25">
      <c r="B333" s="939"/>
      <c r="C333" s="940"/>
      <c r="D333" s="940"/>
      <c r="E333" s="940"/>
      <c r="F333" s="940"/>
      <c r="G333" s="941"/>
      <c r="H333" s="939"/>
      <c r="I333" s="940"/>
      <c r="J333" s="940"/>
      <c r="K333" s="940"/>
      <c r="L333" s="941"/>
    </row>
    <row r="334" spans="2:12" x14ac:dyDescent="0.25">
      <c r="B334" s="939"/>
      <c r="C334" s="940"/>
      <c r="D334" s="940"/>
      <c r="E334" s="940"/>
      <c r="F334" s="940"/>
      <c r="G334" s="941"/>
      <c r="H334" s="939"/>
      <c r="I334" s="940"/>
      <c r="J334" s="940"/>
      <c r="K334" s="940"/>
      <c r="L334" s="941"/>
    </row>
    <row r="335" spans="2:12" x14ac:dyDescent="0.25">
      <c r="B335" s="939"/>
      <c r="C335" s="940"/>
      <c r="D335" s="940"/>
      <c r="E335" s="940"/>
      <c r="F335" s="940"/>
      <c r="G335" s="941"/>
      <c r="H335" s="939"/>
      <c r="I335" s="940"/>
      <c r="J335" s="940"/>
      <c r="K335" s="940"/>
      <c r="L335" s="941"/>
    </row>
    <row r="336" spans="2:12" ht="15" customHeight="1" x14ac:dyDescent="0.25">
      <c r="B336" s="1075">
        <v>31</v>
      </c>
      <c r="C336" s="1076"/>
      <c r="D336" s="1076"/>
      <c r="E336" s="1076"/>
      <c r="F336" s="1076"/>
      <c r="G336" s="1077"/>
      <c r="H336" s="1075">
        <v>32</v>
      </c>
      <c r="I336" s="1076"/>
      <c r="J336" s="1076"/>
      <c r="K336" s="1076"/>
      <c r="L336" s="1077"/>
    </row>
    <row r="337" spans="2:12" ht="15.75" thickBot="1" x14ac:dyDescent="0.3">
      <c r="B337" s="1078"/>
      <c r="C337" s="1079"/>
      <c r="D337" s="1079"/>
      <c r="E337" s="1079"/>
      <c r="F337" s="1079"/>
      <c r="G337" s="1080"/>
      <c r="H337" s="1078"/>
      <c r="I337" s="1079"/>
      <c r="J337" s="1079"/>
      <c r="K337" s="1079"/>
      <c r="L337" s="1080"/>
    </row>
    <row r="338" spans="2:12" ht="51.75" customHeight="1" thickBot="1" x14ac:dyDescent="0.3">
      <c r="B338" s="1090" t="s">
        <v>1102</v>
      </c>
      <c r="C338" s="1093"/>
      <c r="D338" s="1093"/>
      <c r="E338" s="1093"/>
      <c r="F338" s="1093"/>
      <c r="G338" s="1093"/>
      <c r="H338" s="1093"/>
      <c r="I338" s="1093"/>
      <c r="J338" s="1093"/>
      <c r="K338" s="1093"/>
      <c r="L338" s="1094"/>
    </row>
  </sheetData>
  <mergeCells count="102">
    <mergeCell ref="B322:G335"/>
    <mergeCell ref="H322:L335"/>
    <mergeCell ref="B336:G337"/>
    <mergeCell ref="H336:L337"/>
    <mergeCell ref="B338:L338"/>
    <mergeCell ref="B304:L304"/>
    <mergeCell ref="B305:G318"/>
    <mergeCell ref="H305:L318"/>
    <mergeCell ref="B319:G320"/>
    <mergeCell ref="H319:L320"/>
    <mergeCell ref="B321:L321"/>
    <mergeCell ref="B285:G286"/>
    <mergeCell ref="H285:L286"/>
    <mergeCell ref="B287:L287"/>
    <mergeCell ref="B288:G301"/>
    <mergeCell ref="H288:L301"/>
    <mergeCell ref="B302:G303"/>
    <mergeCell ref="H302:L303"/>
    <mergeCell ref="B255:G268"/>
    <mergeCell ref="H255:L268"/>
    <mergeCell ref="B269:G270"/>
    <mergeCell ref="H269:L270"/>
    <mergeCell ref="B271:G284"/>
    <mergeCell ref="H271:L284"/>
    <mergeCell ref="B236:G237"/>
    <mergeCell ref="H236:L237"/>
    <mergeCell ref="B238:L238"/>
    <mergeCell ref="B239:G252"/>
    <mergeCell ref="H239:L252"/>
    <mergeCell ref="B253:G254"/>
    <mergeCell ref="H253:L254"/>
    <mergeCell ref="B205:G218"/>
    <mergeCell ref="H205:L218"/>
    <mergeCell ref="B219:G220"/>
    <mergeCell ref="H219:L220"/>
    <mergeCell ref="B221:L221"/>
    <mergeCell ref="B222:G235"/>
    <mergeCell ref="H222:L235"/>
    <mergeCell ref="B186:G187"/>
    <mergeCell ref="H186:L187"/>
    <mergeCell ref="B188:L188"/>
    <mergeCell ref="B189:G202"/>
    <mergeCell ref="H189:L202"/>
    <mergeCell ref="B203:G204"/>
    <mergeCell ref="H203:L204"/>
    <mergeCell ref="B156:G169"/>
    <mergeCell ref="H156:L169"/>
    <mergeCell ref="B170:G171"/>
    <mergeCell ref="H170:L171"/>
    <mergeCell ref="B172:G185"/>
    <mergeCell ref="H172:L185"/>
    <mergeCell ref="B138:L138"/>
    <mergeCell ref="B139:G152"/>
    <mergeCell ref="H139:L152"/>
    <mergeCell ref="B153:G154"/>
    <mergeCell ref="H153:L154"/>
    <mergeCell ref="B155:L155"/>
    <mergeCell ref="B120:G121"/>
    <mergeCell ref="H120:L121"/>
    <mergeCell ref="B122:G135"/>
    <mergeCell ref="H122:L135"/>
    <mergeCell ref="B136:G137"/>
    <mergeCell ref="H136:L137"/>
    <mergeCell ref="B90:G103"/>
    <mergeCell ref="H90:L103"/>
    <mergeCell ref="B104:G105"/>
    <mergeCell ref="H104:L105"/>
    <mergeCell ref="B106:G119"/>
    <mergeCell ref="H106:L119"/>
    <mergeCell ref="B72:L72"/>
    <mergeCell ref="B73:G86"/>
    <mergeCell ref="H73:L86"/>
    <mergeCell ref="B87:G88"/>
    <mergeCell ref="H87:L88"/>
    <mergeCell ref="B89:L89"/>
    <mergeCell ref="B54:G55"/>
    <mergeCell ref="H54:L55"/>
    <mergeCell ref="B56:G69"/>
    <mergeCell ref="H56:L69"/>
    <mergeCell ref="B70:G71"/>
    <mergeCell ref="H70:L71"/>
    <mergeCell ref="B23:G36"/>
    <mergeCell ref="H23:L36"/>
    <mergeCell ref="B37:G38"/>
    <mergeCell ref="H37:L38"/>
    <mergeCell ref="B39:L39"/>
    <mergeCell ref="B40:G53"/>
    <mergeCell ref="H40:L53"/>
    <mergeCell ref="H5:I5"/>
    <mergeCell ref="K5:L5"/>
    <mergeCell ref="B6:L6"/>
    <mergeCell ref="B7:G20"/>
    <mergeCell ref="H7:L20"/>
    <mergeCell ref="B21:G22"/>
    <mergeCell ref="H21:L22"/>
    <mergeCell ref="B1:L2"/>
    <mergeCell ref="B3:E3"/>
    <mergeCell ref="G3:I3"/>
    <mergeCell ref="J3:L3"/>
    <mergeCell ref="B4:G4"/>
    <mergeCell ref="H4:I4"/>
    <mergeCell ref="K4:L4"/>
  </mergeCells>
  <pageMargins left="0.62992125984251968" right="0.23622047244094491" top="0.74803149606299213" bottom="0.74803149606299213" header="0.31496062992125984" footer="0.31496062992125984"/>
  <pageSetup scale="12" orientation="portrait" r:id="rId1"/>
  <headerFooter>
    <oddFooter>Página &amp;P&amp;R&amp;A</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11</vt:i4>
      </vt:variant>
      <vt:variant>
        <vt:lpstr>Rangos con nombre</vt:lpstr>
      </vt:variant>
      <vt:variant>
        <vt:i4>14</vt:i4>
      </vt:variant>
    </vt:vector>
  </HeadingPairs>
  <TitlesOfParts>
    <vt:vector size="25" baseType="lpstr">
      <vt:lpstr>Formato</vt:lpstr>
      <vt:lpstr>Predial</vt:lpstr>
      <vt:lpstr>Financiero</vt:lpstr>
      <vt:lpstr>Registro fotográfico social</vt:lpstr>
      <vt:lpstr>Registro fotográfico redes</vt:lpstr>
      <vt:lpstr>Registro fotográfico técnico</vt:lpstr>
      <vt:lpstr>Registro fotográfico túnel</vt:lpstr>
      <vt:lpstr>Registro fotográfico puentes</vt:lpstr>
      <vt:lpstr>Registro fotográfico OyM</vt:lpstr>
      <vt:lpstr>Reg fotográfico ambiental UF1y3</vt:lpstr>
      <vt:lpstr>Reg fotográfico ambiental UF2,1</vt:lpstr>
      <vt:lpstr>Financiero!Área_de_impresión</vt:lpstr>
      <vt:lpstr>Predial!Área_de_impresión</vt:lpstr>
      <vt:lpstr>'Reg fotográfico ambiental UF2,1'!Área_de_impresión</vt:lpstr>
      <vt:lpstr>'Registro fotográfico OyM'!Área_de_impresión</vt:lpstr>
      <vt:lpstr>'Registro fotográfico redes'!Área_de_impresión</vt:lpstr>
      <vt:lpstr>'Registro fotográfico social'!Área_de_impresión</vt:lpstr>
      <vt:lpstr>'Registro fotográfico técnico'!Área_de_impresión</vt:lpstr>
      <vt:lpstr>'Registro fotográfico túnel'!Área_de_impresión</vt:lpstr>
      <vt:lpstr>'Reg fotográfico ambiental UF1y3'!Títulos_a_imprimir</vt:lpstr>
      <vt:lpstr>'Reg fotográfico ambiental UF2,1'!Títulos_a_imprimir</vt:lpstr>
      <vt:lpstr>'Registro fotográfico OyM'!Títulos_a_imprimir</vt:lpstr>
      <vt:lpstr>'Registro fotográfico redes'!Títulos_a_imprimir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Cesar Augusto Perez Piedrahita</cp:lastModifiedBy>
  <cp:lastPrinted>2020-05-27T22:30:51Z</cp:lastPrinted>
  <dcterms:created xsi:type="dcterms:W3CDTF">2017-11-30T15:30:35Z</dcterms:created>
  <dcterms:modified xsi:type="dcterms:W3CDTF">2020-06-25T21:27:07Z</dcterms:modified>
</cp:coreProperties>
</file>